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YLOR0034\Desktop\"/>
    </mc:Choice>
  </mc:AlternateContent>
  <xr:revisionPtr revIDLastSave="0" documentId="8_{F947E5FC-C6E0-48BD-B7E7-0C53F781FFF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BAS Degree Tracks" sheetId="3" r:id="rId1"/>
    <sheet name="BAS Certificates" sheetId="4" r:id="rId2"/>
    <sheet name="Validation" sheetId="2" state="hidden" r:id="rId3"/>
    <sheet name="Formulae" sheetId="5" state="hidden" r:id="rId4"/>
  </sheets>
  <definedNames>
    <definedName name="_xlnm.Print_Area" localSheetId="1">'BAS Certificates'!$A$1:$G$210</definedName>
    <definedName name="_xlnm.Print_Area" localSheetId="0">'BAS Degree Tracks'!$A$1:$F$103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162" i="4" l="1"/>
  <c r="E161" i="4"/>
  <c r="E206" i="4"/>
  <c r="E209" i="4"/>
  <c r="E208" i="4"/>
  <c r="E207" i="4"/>
  <c r="E192" i="4"/>
  <c r="E193" i="4"/>
  <c r="E191" i="4"/>
  <c r="E190" i="4"/>
  <c r="E189" i="4"/>
  <c r="E188" i="4"/>
  <c r="E203" i="4"/>
  <c r="E202" i="4"/>
  <c r="E198" i="4"/>
  <c r="E204" i="4"/>
  <c r="E185" i="4"/>
  <c r="E186" i="4"/>
  <c r="E54" i="4"/>
  <c r="E182" i="4"/>
  <c r="E177" i="4"/>
  <c r="E176" i="4"/>
  <c r="E175" i="4"/>
  <c r="E174" i="4"/>
  <c r="E173" i="4"/>
  <c r="E172" i="4"/>
  <c r="E170" i="4"/>
  <c r="E169" i="4"/>
  <c r="E168" i="4"/>
  <c r="E167" i="4"/>
  <c r="E155" i="4"/>
  <c r="E154" i="4"/>
  <c r="E153" i="4"/>
  <c r="E137" i="4"/>
  <c r="E136" i="4"/>
  <c r="E134" i="4"/>
  <c r="E128" i="4"/>
  <c r="E127" i="4"/>
  <c r="E125" i="4"/>
  <c r="E126" i="4"/>
  <c r="E123" i="4"/>
  <c r="E122" i="4"/>
  <c r="E121" i="4"/>
  <c r="E120" i="4"/>
  <c r="E119" i="4"/>
  <c r="E118" i="4"/>
  <c r="E117" i="4"/>
  <c r="E116" i="4"/>
  <c r="E104" i="4"/>
  <c r="E73" i="4"/>
  <c r="E53" i="4"/>
  <c r="E37" i="4"/>
  <c r="E36" i="4"/>
  <c r="E10" i="4"/>
  <c r="E9" i="4"/>
  <c r="E200" i="4"/>
  <c r="E35" i="4"/>
  <c r="E94" i="4"/>
  <c r="E135" i="4" l="1"/>
  <c r="E156" i="4"/>
  <c r="E157" i="4"/>
  <c r="E152" i="4"/>
  <c r="E8" i="4"/>
  <c r="E147" i="4"/>
  <c r="E146" i="4"/>
  <c r="E145" i="4"/>
  <c r="E133" i="4"/>
  <c r="E139" i="4"/>
  <c r="E105" i="4"/>
  <c r="E102" i="4"/>
  <c r="E101" i="4"/>
  <c r="E100" i="4"/>
  <c r="E99" i="4"/>
  <c r="E98" i="4"/>
  <c r="E97" i="4"/>
  <c r="E96" i="4"/>
  <c r="E95" i="4"/>
  <c r="E93" i="4"/>
  <c r="E111" i="4"/>
  <c r="E114" i="4"/>
  <c r="E113" i="4"/>
  <c r="E110" i="4"/>
  <c r="E90" i="4"/>
  <c r="E89" i="4"/>
  <c r="E88" i="4"/>
  <c r="E83" i="4"/>
  <c r="E82" i="4"/>
  <c r="E80" i="4"/>
  <c r="E79" i="4"/>
  <c r="E72" i="4"/>
  <c r="E23" i="4"/>
  <c r="E21" i="4"/>
  <c r="E22" i="4"/>
  <c r="E24" i="4"/>
  <c r="E25" i="4"/>
  <c r="E26" i="4"/>
  <c r="E7" i="4"/>
  <c r="E69" i="4"/>
  <c r="E14" i="4"/>
  <c r="E68" i="4"/>
  <c r="E67" i="4"/>
  <c r="E66" i="4"/>
  <c r="E61" i="4"/>
  <c r="E60" i="4"/>
  <c r="E59" i="4"/>
  <c r="E57" i="4"/>
  <c r="E16" i="4"/>
  <c r="E15" i="4"/>
  <c r="E13" i="4"/>
  <c r="E12" i="4"/>
  <c r="E11" i="4"/>
  <c r="E6" i="4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A2" i="5"/>
  <c r="B2" i="5" s="1"/>
  <c r="C2" i="5" l="1"/>
  <c r="E55" i="4" l="1"/>
  <c r="E56" i="4"/>
  <c r="E48" i="4"/>
  <c r="E47" i="4"/>
  <c r="E46" i="4"/>
  <c r="E45" i="4"/>
  <c r="E44" i="4"/>
  <c r="E43" i="4"/>
  <c r="E38" i="4"/>
  <c r="E34" i="4"/>
  <c r="E33" i="4"/>
  <c r="E32" i="4"/>
  <c r="E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Taylor, Scott W (Henderson)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</commentList>
</comments>
</file>

<file path=xl/sharedStrings.xml><?xml version="1.0" encoding="utf-8"?>
<sst xmlns="http://schemas.openxmlformats.org/spreadsheetml/2006/main" count="836" uniqueCount="466">
  <si>
    <t>Academic Success Requirements</t>
  </si>
  <si>
    <t>Semester</t>
  </si>
  <si>
    <t>Taken</t>
  </si>
  <si>
    <t>Credit</t>
  </si>
  <si>
    <t>Hours</t>
  </si>
  <si>
    <t xml:space="preserve">Semester </t>
  </si>
  <si>
    <t>ENG 101 - Writing I</t>
  </si>
  <si>
    <t>General Education</t>
  </si>
  <si>
    <t>Requirements</t>
  </si>
  <si>
    <t>Subtotal General Education Requirements</t>
  </si>
  <si>
    <t>Business Technology</t>
  </si>
  <si>
    <t>Core</t>
  </si>
  <si>
    <t>Subtotal Business Technology Core</t>
  </si>
  <si>
    <t>ACT 279 - Computerized Accounting Systems</t>
  </si>
  <si>
    <t>ACT 281 - Individual Taxation</t>
  </si>
  <si>
    <t>ACT 286 - Financial Accounting Topics</t>
  </si>
  <si>
    <t>Approved Technical Courses - 6 credit hours</t>
  </si>
  <si>
    <t>BAS 160 - Introduction to Business</t>
  </si>
  <si>
    <t>BAS 267 - Introduction to Business Law</t>
  </si>
  <si>
    <t>BAS 282 - Principles of Marketing</t>
  </si>
  <si>
    <t>BAS 283 - Principles of Management</t>
  </si>
  <si>
    <t>ACC 202 - Managerial Accounting</t>
  </si>
  <si>
    <t>ACC 201 - Financial Accounting</t>
  </si>
  <si>
    <t>Total Credit Hours  *</t>
  </si>
  <si>
    <r>
      <t>COM 252 -</t>
    </r>
    <r>
      <rPr>
        <sz val="9"/>
        <rFont val="Arial"/>
        <family val="2"/>
      </rPr>
      <t xml:space="preserve"> Introduction to Interpersonal Communications</t>
    </r>
  </si>
  <si>
    <t>Heritage/Humanities</t>
  </si>
  <si>
    <t>Natural Sciences</t>
  </si>
  <si>
    <r>
      <t xml:space="preserve">CIT 105 - Introduction to Computers </t>
    </r>
    <r>
      <rPr>
        <b/>
        <sz val="10"/>
        <rFont val="Arial"/>
        <family val="2"/>
      </rPr>
      <t>OR</t>
    </r>
  </si>
  <si>
    <t>OST 105 - Introduction to Information Systems</t>
  </si>
  <si>
    <t>Economics</t>
  </si>
  <si>
    <r>
      <t xml:space="preserve">ENG 102 - Writing II </t>
    </r>
    <r>
      <rPr>
        <b/>
        <sz val="10"/>
        <rFont val="Arial"/>
        <family val="2"/>
      </rPr>
      <t>OR</t>
    </r>
  </si>
  <si>
    <t>Subtotal Accounting Track Requirements</t>
  </si>
  <si>
    <t>ANT 130/REL 130 Introduction to Comparative Religion</t>
  </si>
  <si>
    <t>ART 100 Introduction to Art</t>
  </si>
  <si>
    <t>ART 104 Introduction to African Art</t>
  </si>
  <si>
    <t>ART 105 Ancient Through Medieval Art History</t>
  </si>
  <si>
    <t>ART 106 Renaissance Through Modern Art History</t>
  </si>
  <si>
    <t>ART 108 Introduction to World Art</t>
  </si>
  <si>
    <t>ART 201 Ancient Art History</t>
  </si>
  <si>
    <t>ART 202 Medieval Art History</t>
  </si>
  <si>
    <t>ART 203 Renaissance Art History</t>
  </si>
  <si>
    <t>ART 204 Modern Art History</t>
  </si>
  <si>
    <t>ART 205 African American Art</t>
  </si>
  <si>
    <t>ENG 135 Greek and Roman Mythology in Translation</t>
  </si>
  <si>
    <t>ENG 161 Introduction to Literature</t>
  </si>
  <si>
    <t>ENG 221 Survey of English Literature I</t>
  </si>
  <si>
    <t>ENG 222 Survey of English Literature II</t>
  </si>
  <si>
    <t>ENG 230 Introduction to Literature (Subtitle Required)</t>
  </si>
  <si>
    <t>ENG 231 Literature and Genre (Subtitle)</t>
  </si>
  <si>
    <t>ENG 232 Literature and Place (Subtitle Required)</t>
  </si>
  <si>
    <t>ENG 233 Literature and Identities (Subtitle Required)</t>
  </si>
  <si>
    <t>ENG 234 Introduction to Women’s Literature</t>
  </si>
  <si>
    <t>ENG 251 Survey of American Literature I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</si>
  <si>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</si>
  <si>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</si>
  <si>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</si>
  <si>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264 Major Black Writers</t>
  </si>
  <si>
    <t>ENG 270 The Old Testament as Literature</t>
  </si>
  <si>
    <t>ENG 271 The New Testament as Literature</t>
  </si>
  <si>
    <t>ENG 281/HUM 281 Introduction to Film</t>
  </si>
  <si>
    <t>ENG 282/ HUM 282 International Film Studies</t>
  </si>
  <si>
    <t>FLK 276 Introduction to Folk Studies</t>
  </si>
  <si>
    <t>GEN 125 Applied Meta-Thinking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</si>
  <si>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</si>
  <si>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</si>
  <si>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</si>
  <si>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</si>
  <si>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</si>
  <si>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</si>
  <si>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</si>
  <si>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</si>
  <si>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</si>
  <si>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</si>
  <si>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</si>
  <si>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</si>
  <si>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</si>
  <si>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</si>
  <si>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</si>
  <si>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</si>
  <si>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</si>
  <si>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</si>
  <si>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</si>
  <si>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</si>
  <si>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</si>
  <si>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</si>
  <si>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</si>
  <si>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</si>
  <si>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</si>
  <si>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</si>
  <si>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HNR 101 Introduction to Contemporary Thought</t>
  </si>
  <si>
    <t>HON 101 The Ancient World</t>
  </si>
  <si>
    <t>HON 102 The Medieval and Renaissance World</t>
  </si>
  <si>
    <t>HON 201 The Early and Modern World</t>
  </si>
  <si>
    <t>HON 202 The Contemporary World</t>
  </si>
  <si>
    <t>HRS 101 An Integrated Survey of Western Civilization I</t>
  </si>
  <si>
    <t>HRS 102 An Integrated Survey of Western Civilization II</t>
  </si>
  <si>
    <t>HRS 201 An Integrated Survey of Western Civilization III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</si>
  <si>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</si>
  <si>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</si>
  <si>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</si>
  <si>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</si>
  <si>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140 Introduction to Latino Literature</t>
  </si>
  <si>
    <t>HUM 150 Introduction to African Literature</t>
  </si>
  <si>
    <t>HUM 160 Introduction to Holocaust Literature and Film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</si>
  <si>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</si>
  <si>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</si>
  <si>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</si>
  <si>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</si>
  <si>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230 Contemporary Japanese Literature and Culture in Translation</t>
  </si>
  <si>
    <t>HUM 250 Appalachian Literature Survey</t>
  </si>
  <si>
    <t>HUM 251 Contemporary Appalachian Literature</t>
  </si>
  <si>
    <t>HUM 281 Introduction to Film</t>
  </si>
  <si>
    <t>MU 101 Folk and Traditional Music of the Western Continents</t>
  </si>
  <si>
    <t>MUS 100 Introduction to Music</t>
  </si>
  <si>
    <t>MUS 104 Introduction to Jazz History</t>
  </si>
  <si>
    <t>MUS 206 American Music</t>
  </si>
  <si>
    <t>MUS 207 African American Music History</t>
  </si>
  <si>
    <t>MUS 208 World Music</t>
  </si>
  <si>
    <t>MUS 222 History and Sociology of Rock Music</t>
  </si>
  <si>
    <t>PHI 100 Introduction to Philosophy: Knowledge and Reality</t>
  </si>
  <si>
    <t>PHI 110 Medical Ethics</t>
  </si>
  <si>
    <t>PHI 120 Introductory Logic</t>
  </si>
  <si>
    <t>PHI 130 Ethics</t>
  </si>
  <si>
    <t>PHI 140 The Ethics of War and Peace</t>
  </si>
  <si>
    <t>PHI 150 Business Ethics</t>
  </si>
  <si>
    <t>PHI 160 Philosophy Through Pop Culture</t>
  </si>
  <si>
    <t>PHI 170 Philosophy of Religion</t>
  </si>
  <si>
    <t>PHI 180 Animal and Environmental Ethics</t>
  </si>
  <si>
    <t>PHI 200 Professional Responsibility</t>
  </si>
  <si>
    <t>PHI 260 History of Philosophy I: From Greek Beginnings to the Middle Ages</t>
  </si>
  <si>
    <t>PHI 270 History of Philosophy II: From the Renaissance to the Present Era</t>
  </si>
  <si>
    <t>REL 101 Introduction to Religious Studies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</si>
  <si>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</si>
  <si>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</si>
  <si>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</si>
  <si>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</si>
  <si>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</si>
  <si>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</si>
  <si>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</si>
  <si>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</si>
  <si>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</si>
  <si>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</si>
  <si>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</si>
  <si>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</si>
  <si>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114 Heritage Gen. Ed I</t>
  </si>
  <si>
    <t>TRN 115 Heritage Gen. Ed II</t>
  </si>
  <si>
    <t>TRN 116 Heritage Gen. Ed III</t>
  </si>
  <si>
    <t>TRN 117 Heritage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</si>
  <si>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</si>
  <si>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</si>
  <si>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</si>
  <si>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</si>
  <si>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</si>
  <si>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TRN 205 Heritage General Education V</t>
  </si>
  <si>
    <t>WGS 201 Introduction to Women’s and Gender Studies in the Arts and Humanities</t>
  </si>
  <si>
    <t>Natural Science</t>
  </si>
  <si>
    <t>ANA 209 Principles of Human Anatomy</t>
  </si>
  <si>
    <t>AST 101 Frontiers of Astronomy</t>
  </si>
  <si>
    <t>AST 155/BIO 155 Astrobiology</t>
  </si>
  <si>
    <t>AST 191 The Solar System</t>
  </si>
  <si>
    <t>AST 192 Stars, Galaxies, and the Universe</t>
  </si>
  <si>
    <t>BIO 112 Introduction to Biology</t>
  </si>
  <si>
    <t>BIO 114 Major Discoveries in Biology</t>
  </si>
  <si>
    <t>BIO 116 Biology II</t>
  </si>
  <si>
    <t>BIO 118 Microbes and Society</t>
  </si>
  <si>
    <t>BIO 120 Human Ecology</t>
  </si>
  <si>
    <t>BIO 122 Introduction to Conservation Biology</t>
  </si>
  <si>
    <t>BIO 124 Principles of Ecology</t>
  </si>
  <si>
    <t>BIO 130 Aspects of Human Biology</t>
  </si>
  <si>
    <t>BIO 135 Basic Anatomy and Physiology with Laboratory</t>
  </si>
  <si>
    <t>BIO 137 Human Anatomy and Physiology I</t>
  </si>
  <si>
    <t>BIO 139 Human Anatomy and Physiology II</t>
  </si>
  <si>
    <t>BIO 140 Botany</t>
  </si>
  <si>
    <t>BIO 141 Botany with Laboratory</t>
  </si>
  <si>
    <t>BIO 142 Zoology</t>
  </si>
  <si>
    <t>BIO 143 Zoology with Laboratory</t>
  </si>
  <si>
    <t>BIO 144 Insect Biology</t>
  </si>
  <si>
    <t>BIO 150 Principles of Biology I</t>
  </si>
  <si>
    <t>BIO 152 Principles of Biology II</t>
  </si>
  <si>
    <t>BIO 155/AST 155 Astrobiology</t>
  </si>
  <si>
    <t>BIO 220 The Genetic Perspective</t>
  </si>
  <si>
    <t>BIO 225 Medical Microbiology</t>
  </si>
  <si>
    <t>BIO 226 Principles of Microbiology</t>
  </si>
  <si>
    <t>BIO 227 Principles of Microbiology with Laboratory</t>
  </si>
  <si>
    <t>CHE 120 Chemistry in Society</t>
  </si>
  <si>
    <t>CHE 130 Introductory General and Biological Chemistry</t>
  </si>
  <si>
    <t>CHE 140 Introductory General Chemistry</t>
  </si>
  <si>
    <t>CHE 150 Introduction to Organic and Biological Chemistry</t>
  </si>
  <si>
    <t>CHE 170 General College Chemistry I</t>
  </si>
  <si>
    <t>CHE 180 General College Chemistry II</t>
  </si>
  <si>
    <t>CHE 220 Analytical Chemistry</t>
  </si>
  <si>
    <t>CHE 270 Organic Chemistry I</t>
  </si>
  <si>
    <t>CHE 280 Organic Chemistry II</t>
  </si>
  <si>
    <t>EST 150 Introductory Ecology</t>
  </si>
  <si>
    <t>EST 160 Hydrological Geology</t>
  </si>
  <si>
    <t>GEO 130 Earth’s Physical Environment</t>
  </si>
  <si>
    <t>GEO 251 Weather and Climate</t>
  </si>
  <si>
    <t>GLY 101 Physical Geology</t>
  </si>
  <si>
    <t>GLY 102 Historical Geology</t>
  </si>
  <si>
    <t>GLY 110 Environmental Geology</t>
  </si>
  <si>
    <t>GLY 220 Principles of Physical Geology</t>
  </si>
  <si>
    <t>PHY 151 Introductory Physics I</t>
  </si>
  <si>
    <t>PHY 152 Introductory Physics II</t>
  </si>
  <si>
    <t>PHY 160 Physics and Astronomy for Elementary Teachers</t>
  </si>
  <si>
    <t>PHY 171 Applied Physics</t>
  </si>
  <si>
    <t>PHY 201 College Physics I</t>
  </si>
  <si>
    <t>PHY 203 College Physics II</t>
  </si>
  <si>
    <t>PHY 231 General University Physics I</t>
  </si>
  <si>
    <t>PHY 232 General University Physics II</t>
  </si>
  <si>
    <t>SCI 295 Scientific Investigations</t>
  </si>
  <si>
    <t>TRN 105 Science with Lab Gen. Ed. III</t>
  </si>
  <si>
    <t>TRN 119 Science with Lab Gen.Ed. IV</t>
  </si>
  <si>
    <t>TRN 130 Science Gen. Ed. I</t>
  </si>
  <si>
    <t>TRN 131 Science Gen. Ed. II</t>
  </si>
  <si>
    <t>TRN 132 Science Gen. Ed. III</t>
  </si>
  <si>
    <t>TRN 133 Science Gen. Ed. IV</t>
  </si>
  <si>
    <t>TRN 134 Science Gen. Ed. V</t>
  </si>
  <si>
    <t>TRN 135 Science Gen. Ed. VI</t>
  </si>
  <si>
    <t>TRN 137 Science with Lab Gen Ed I</t>
  </si>
  <si>
    <t>TRN 138 Science with Lab Gen Ed II</t>
  </si>
  <si>
    <t>ECO 101 Contemporary Economic Issues</t>
  </si>
  <si>
    <t>ECO 150 Introduction to Global Economics</t>
  </si>
  <si>
    <t>ECO 202 Principles of Macroeconomics</t>
  </si>
  <si>
    <t xml:space="preserve">ECO 201 Principles of Microeconomics </t>
  </si>
  <si>
    <t>MAT 150 College Algebra</t>
  </si>
  <si>
    <t>MAT 154 Trigonometry</t>
  </si>
  <si>
    <t>MAT 155 Trigonometry</t>
  </si>
  <si>
    <t>MAT 159 Analytic Geometry and Trigonometry</t>
  </si>
  <si>
    <t>MAT 160 Precalculus</t>
  </si>
  <si>
    <t>MAT 165 Finite Mathematics and its Applications</t>
  </si>
  <si>
    <t>MAT 170 Brief Calculus with Applications</t>
  </si>
  <si>
    <t>MAT 174 Calculus I</t>
  </si>
  <si>
    <t>MAT 175 Calculus I</t>
  </si>
  <si>
    <t>MAT 184 Calculus II</t>
  </si>
  <si>
    <t>MAT 185 Calculus II</t>
  </si>
  <si>
    <t>MAT 206 Mathematics for Elementary and Middle School Teachers II</t>
  </si>
  <si>
    <t>MAT 261 Introduction to Number Theory</t>
  </si>
  <si>
    <t>MAT 275 Calculus III</t>
  </si>
  <si>
    <t>MAT 285 Differential Equations</t>
  </si>
  <si>
    <t>STA 210 Statistics: A Force in Human Judgment</t>
  </si>
  <si>
    <t>STA 220 Statistics</t>
  </si>
  <si>
    <t>MAT 110 Applied Mathematics</t>
  </si>
  <si>
    <t>MAT 105 Mathematics for Business</t>
  </si>
  <si>
    <t>QR</t>
  </si>
  <si>
    <t>OST 235 - Business Communication Technology</t>
  </si>
  <si>
    <t>ACT 196 Payroll Accounting</t>
  </si>
  <si>
    <t>ACT 277 Managerial Accounting Topics</t>
  </si>
  <si>
    <t>BAS 212 Introduction to Financial Management</t>
  </si>
  <si>
    <t>ACT 290 Selected Topics in Accounting (Topic)</t>
  </si>
  <si>
    <t>ACT 295 Corporate and Partnership Taxation</t>
  </si>
  <si>
    <t>BAS 110 Worksheets in Business Applications</t>
  </si>
  <si>
    <t>BAS 120 Personal Finance</t>
  </si>
  <si>
    <t>COE 199 Cooperative Education: (Business Administration)</t>
  </si>
  <si>
    <t>BAS 280 Business Internship</t>
  </si>
  <si>
    <t>(Taken based on assessment &amp; placement policy)</t>
  </si>
  <si>
    <t>IRW 085 - Integrated Reading and Writing*</t>
  </si>
  <si>
    <t>4*</t>
  </si>
  <si>
    <t>ENG 100 - English Workshop**</t>
  </si>
  <si>
    <t>2**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</si>
  <si>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</si>
  <si>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</si>
  <si>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</si>
  <si>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*A course used to fulfill one requirement cannot be used to fulfill another requirement.</t>
  </si>
  <si>
    <t xml:space="preserve">Economics </t>
  </si>
  <si>
    <t xml:space="preserve">       Accounting Track</t>
  </si>
  <si>
    <t xml:space="preserve">  Requirements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</si>
  <si>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</si>
  <si>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PHI 250 Symbolic Logic</t>
  </si>
  <si>
    <t>HIS 109 History of the U.S. Since 1865</t>
  </si>
  <si>
    <t>GLY 125 Geology of the National Parks &amp; Monuments</t>
  </si>
  <si>
    <t>MAT 126 Technical Algebra and Trigonometry.</t>
  </si>
  <si>
    <t xml:space="preserve">ENG 190 Introduction to Dystopian Literature and Film </t>
  </si>
  <si>
    <t xml:space="preserve">REL 160 Religious Expression of Forgiveness and Justice </t>
  </si>
  <si>
    <t xml:space="preserve">GEO 280 Environmental Science </t>
  </si>
  <si>
    <t>GLY 130 Dinosaurs and Disasters:</t>
  </si>
  <si>
    <t xml:space="preserve">GLY 140 Introduction Oceanography </t>
  </si>
  <si>
    <t>PHY 172 Physics for Health Science</t>
  </si>
  <si>
    <t xml:space="preserve">SCI 110 Science and Society </t>
  </si>
  <si>
    <t xml:space="preserve">MAT 161 Statistics and Algebra </t>
  </si>
  <si>
    <t xml:space="preserve">MAT 171 Precalculus </t>
  </si>
  <si>
    <t xml:space="preserve">MAT/STA 151 Introduction to Applied Statistics </t>
  </si>
  <si>
    <t xml:space="preserve">STA 251 Applied Statistics </t>
  </si>
  <si>
    <t>TRN 140 Math Gen. Ed. I</t>
  </si>
  <si>
    <t>TRN 141 Math Gen. Ed. II</t>
  </si>
  <si>
    <t>TRN 142 Math Gen. Ed. III</t>
  </si>
  <si>
    <t>TRN 143 Math Gen. Ed. IV</t>
  </si>
  <si>
    <t>TRN 144 Math Gen. Ed. V</t>
  </si>
  <si>
    <t>BAS 270 - Business Employability Seminar</t>
  </si>
  <si>
    <t>BAS 260 - Professional Development and Protocol</t>
  </si>
  <si>
    <r>
      <rPr>
        <sz val="10"/>
        <rFont val="Arial"/>
        <family val="2"/>
      </rPr>
      <t>CIT 130 - Productivity Software</t>
    </r>
    <r>
      <rPr>
        <b/>
        <sz val="10"/>
        <rFont val="Arial"/>
        <family val="2"/>
      </rPr>
      <t xml:space="preserve"> OR</t>
    </r>
  </si>
  <si>
    <r>
      <rPr>
        <sz val="10"/>
        <rFont val="Arial"/>
        <family val="2"/>
      </rPr>
      <t>OST 240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Software Integration</t>
    </r>
  </si>
  <si>
    <t>Human Resource Management Track</t>
  </si>
  <si>
    <t>Management Track</t>
  </si>
  <si>
    <t>BAS 274 - Human Resource Management</t>
  </si>
  <si>
    <t>ACT 196 - Payroll Accounting</t>
  </si>
  <si>
    <t>BAS 287 - Supervisory Management</t>
  </si>
  <si>
    <t>Approved Technical Courses - 9 credit hours</t>
  </si>
  <si>
    <r>
      <t xml:space="preserve">BAS 212 - Financial Management </t>
    </r>
    <r>
      <rPr>
        <b/>
        <sz val="10"/>
        <rFont val="Arial"/>
        <family val="2"/>
      </rPr>
      <t>OR</t>
    </r>
  </si>
  <si>
    <t>BAS 284 - Applied Management Skills</t>
  </si>
  <si>
    <t>Advanced Business Administration</t>
  </si>
  <si>
    <t>Certificate Requirements</t>
  </si>
  <si>
    <t>Total Credit Hours</t>
  </si>
  <si>
    <t>Business Transfer</t>
  </si>
  <si>
    <t xml:space="preserve">ACC 201 - Financial Accounting </t>
  </si>
  <si>
    <t xml:space="preserve">ACC 202 - Managerial Accounting </t>
  </si>
  <si>
    <t>STA 220 - Statistics</t>
  </si>
  <si>
    <t>General Business</t>
  </si>
  <si>
    <t>ECO 202 - Principles of Macroeconomics</t>
  </si>
  <si>
    <t>Management</t>
  </si>
  <si>
    <r>
      <t xml:space="preserve">BAS 212 - Intro. to Financial Management </t>
    </r>
    <r>
      <rPr>
        <b/>
        <sz val="10"/>
        <rFont val="Arial"/>
        <family val="2"/>
      </rPr>
      <t>OR</t>
    </r>
  </si>
  <si>
    <t>Second Quantitative Reasoning Course *</t>
  </si>
  <si>
    <t>Accounting</t>
  </si>
  <si>
    <t>Accounting Recordkeeping Specialist</t>
  </si>
  <si>
    <t>Payroll Accounting Specialist</t>
  </si>
  <si>
    <t xml:space="preserve">Financial Perspectives </t>
  </si>
  <si>
    <t xml:space="preserve">BAS 120 - Personal Finance </t>
  </si>
  <si>
    <t>Team Leadership</t>
  </si>
  <si>
    <t>Entrepreneurship</t>
  </si>
  <si>
    <r>
      <t xml:space="preserve">ACC 201 - Financial Accounting </t>
    </r>
    <r>
      <rPr>
        <b/>
        <sz val="10"/>
        <rFont val="Arial"/>
        <family val="2"/>
      </rPr>
      <t>OR</t>
    </r>
  </si>
  <si>
    <t xml:space="preserve">ACT 177 - Entrepreneurial Accounting </t>
  </si>
  <si>
    <t>BAS 170 - Entrepreneurship</t>
  </si>
  <si>
    <t xml:space="preserve">Operations Management </t>
  </si>
  <si>
    <r>
      <t xml:space="preserve">BAS 287 - Supervisory Management </t>
    </r>
    <r>
      <rPr>
        <b/>
        <sz val="10"/>
        <rFont val="Arial"/>
        <family val="2"/>
      </rPr>
      <t>OR</t>
    </r>
  </si>
  <si>
    <t>QMS 101 - Quality Management Systems</t>
  </si>
  <si>
    <r>
      <t xml:space="preserve">BAS 289 - Operations Management </t>
    </r>
    <r>
      <rPr>
        <b/>
        <sz val="10"/>
        <rFont val="Arial"/>
        <family val="2"/>
      </rPr>
      <t>OR</t>
    </r>
  </si>
  <si>
    <t>MFG 256 - Production Management</t>
  </si>
  <si>
    <t>Small Business Management</t>
  </si>
  <si>
    <r>
      <t xml:space="preserve">BAS 160 - Introduction to Business </t>
    </r>
    <r>
      <rPr>
        <b/>
        <sz val="10"/>
        <rFont val="Arial"/>
        <family val="2"/>
      </rPr>
      <t>OR</t>
    </r>
  </si>
  <si>
    <t>BAS 200 - Small Business Management</t>
  </si>
  <si>
    <t xml:space="preserve">Supervisory Management </t>
  </si>
  <si>
    <t>OST 235 - Business Communications Technology</t>
  </si>
  <si>
    <t>ECO 201 - Principles of Microeconomics</t>
  </si>
  <si>
    <t>BAS 293 - Principles of Financial Management</t>
  </si>
  <si>
    <r>
      <t xml:space="preserve">BAS 212 - Introduction to Financial Management </t>
    </r>
    <r>
      <rPr>
        <b/>
        <sz val="10"/>
        <rFont val="Arial"/>
        <family val="2"/>
      </rPr>
      <t>OR</t>
    </r>
  </si>
  <si>
    <t>PHI 150 - Business Ethics</t>
  </si>
  <si>
    <t>MGT 240 - Business Ethics &amp; Self-Management</t>
  </si>
  <si>
    <t>15</t>
  </si>
  <si>
    <t xml:space="preserve"> Certificate Requirements</t>
  </si>
  <si>
    <t>Public Leadership</t>
  </si>
  <si>
    <r>
      <t xml:space="preserve">BAS 283 - Principles of Management </t>
    </r>
    <r>
      <rPr>
        <b/>
        <sz val="10"/>
        <rFont val="Arial"/>
        <family val="2"/>
      </rPr>
      <t>OR</t>
    </r>
  </si>
  <si>
    <t xml:space="preserve">BAS 287 - Supervisory Management </t>
  </si>
  <si>
    <r>
      <t>BAS 160 - Introduction to Business</t>
    </r>
    <r>
      <rPr>
        <b/>
        <sz val="10"/>
        <rFont val="Arial"/>
        <family val="2"/>
      </rPr>
      <t xml:space="preserve"> OR</t>
    </r>
  </si>
  <si>
    <r>
      <t xml:space="preserve">BAS 288 - </t>
    </r>
    <r>
      <rPr>
        <sz val="9.5"/>
        <rFont val="Arial"/>
        <family val="2"/>
      </rPr>
      <t>Personal &amp; Organizational Leadership</t>
    </r>
  </si>
  <si>
    <r>
      <t xml:space="preserve">COM 181 - Basic Public Speaking </t>
    </r>
    <r>
      <rPr>
        <b/>
        <sz val="10"/>
        <rFont val="Arial"/>
        <family val="2"/>
      </rPr>
      <t>OR</t>
    </r>
  </si>
  <si>
    <t>ACT 177 - Entrepreneurial Accounting</t>
  </si>
  <si>
    <t>Subtotal Management Track Requirements</t>
  </si>
  <si>
    <t>Subtotal Human Resource Management Track Requirements</t>
  </si>
  <si>
    <t>BAS 290 - Management, Ethics &amp; Society</t>
  </si>
  <si>
    <t>Human Resource Management</t>
  </si>
  <si>
    <t>BAS 288 - Personal &amp; Organizational Leadership</t>
  </si>
  <si>
    <t>Choose one of the following courses:</t>
  </si>
  <si>
    <t>BAS 288 Personal &amp; Organizational Leadership</t>
  </si>
  <si>
    <t>MAT 061  - Foundations of College Algebra*</t>
  </si>
  <si>
    <t>Humanities/Heritage</t>
  </si>
  <si>
    <t>AST 195 Introductory Astronomy Laboratory</t>
  </si>
  <si>
    <t>BIO 113 Introduction to Biology Lab</t>
  </si>
  <si>
    <t>BIO 115 Biology Laboratory I</t>
  </si>
  <si>
    <t>BIO 117 Biology Laboratory II</t>
  </si>
  <si>
    <t>BIO 121 Introduction to Ecology Laboratory</t>
  </si>
  <si>
    <t xml:space="preserve">BIO 145 Insect Biology Laboratory </t>
  </si>
  <si>
    <t>BIO 151 Principles of Biology Laboratory I</t>
  </si>
  <si>
    <t>BIO 153 Principles of Biology Laboratory II</t>
  </si>
  <si>
    <t>BIO 209 Introductory Microbiology Lab</t>
  </si>
  <si>
    <t>CHE 125 The Joy of Chemistry Laboratory</t>
  </si>
  <si>
    <t>CHE 145 Introductory General Chemistry Laboratory</t>
  </si>
  <si>
    <t>CHE 155 Intro to Organic and Biological Chemistry Laboratory</t>
  </si>
  <si>
    <t>CHE 175 General College Chemistry Laboratory I</t>
  </si>
  <si>
    <t>CHE 185 General College Chemistry Laboratory II</t>
  </si>
  <si>
    <t>CHE 275 Organic Chemistry Laboratory I</t>
  </si>
  <si>
    <t>CHE 285 Organic Chemistry Laboratory II</t>
  </si>
  <si>
    <t>GLY 111 Laboratory for Physical Geology</t>
  </si>
  <si>
    <t>GLY 112 Laboratory for Historical Geology</t>
  </si>
  <si>
    <t>GLY 114 Environmental Geology Laboratory</t>
  </si>
  <si>
    <t>GLY 131 Dinosaur Laboratory</t>
  </si>
  <si>
    <t>PHY 161 Introductory Physics Laboratory I</t>
  </si>
  <si>
    <t>PHY 162 Introductory Physics Laboratory II</t>
  </si>
  <si>
    <t>PHY 202 College Physics Lab I</t>
  </si>
  <si>
    <t>PHY 204 College Physics Lab II</t>
  </si>
  <si>
    <t>PHY 241 General University Physics I Laboratory</t>
  </si>
  <si>
    <t>PHY 242 General University Physics II Laboratory</t>
  </si>
  <si>
    <t>TRN 129 Science Lab Gen. Ed. II</t>
  </si>
  <si>
    <t>TRN 139 Science Lab Gen Ed I</t>
  </si>
  <si>
    <t>TRN 154 Science Lab Gen. Ed. III</t>
  </si>
  <si>
    <t>TRN 156 Science Lab Gen. Ed. IV</t>
  </si>
  <si>
    <t>MAT 126 - Technical Algebra &amp; Trigonometry</t>
  </si>
  <si>
    <r>
      <t xml:space="preserve">Quantitative Reasoning Course </t>
    </r>
    <r>
      <rPr>
        <i/>
        <sz val="10"/>
        <rFont val="Arial"/>
        <family val="2"/>
      </rPr>
      <t>(College Algebra is recommended for students intending to transfer. Intro. to Applied Stats is recommened for non-transfer students.)</t>
    </r>
    <r>
      <rPr>
        <sz val="10"/>
        <rFont val="Arial"/>
        <family val="2"/>
      </rPr>
      <t xml:space="preserve"> STA 151, MAT 105, MAT 110, MAT 150 or higher QR</t>
    </r>
  </si>
  <si>
    <r>
      <t xml:space="preserve">BAS 110 - Worksheets in Business Applications </t>
    </r>
    <r>
      <rPr>
        <b/>
        <sz val="10"/>
        <rFont val="Arial"/>
        <family val="2"/>
      </rPr>
      <t>OR</t>
    </r>
  </si>
  <si>
    <t>HR Technical Electives</t>
  </si>
  <si>
    <t>COE 199 Cooperative Education</t>
  </si>
  <si>
    <t>BAS 201 Customer Service Improvement Skills</t>
  </si>
  <si>
    <t>BAS 284 Applied Management Skills</t>
  </si>
  <si>
    <t>BAS 290 Management, Ethics &amp; Society</t>
  </si>
  <si>
    <t>BAS 299 Selected Topics in Management</t>
  </si>
  <si>
    <t>CIT 130 Productivity Software</t>
  </si>
  <si>
    <t>OST 240 Software Integration</t>
  </si>
  <si>
    <t>PSY 180 Human Relations</t>
  </si>
  <si>
    <t>Total Credit Hours *</t>
  </si>
  <si>
    <t>Management Technical Electives</t>
  </si>
  <si>
    <t>BAS 170 Entrepreneurship</t>
  </si>
  <si>
    <t>BAS 200 Small Business Management</t>
  </si>
  <si>
    <t>BAS 256 International Business</t>
  </si>
  <si>
    <t>BAS 274 Human Resource Management</t>
  </si>
  <si>
    <t>BAS 287 Supervisory Management</t>
  </si>
  <si>
    <t>BAS 291 Retail Management</t>
  </si>
  <si>
    <t>OST 275 Office Management</t>
  </si>
  <si>
    <t>ACT 177 Entrepreneurial Accounting</t>
  </si>
  <si>
    <t>BAS 125 Social Media Marketing: Fundamental Concepts, Skills, and Strategies</t>
  </si>
  <si>
    <t>BAS 126 Social Media Marketing: Product Management and, Implementation Strategies</t>
  </si>
  <si>
    <t>ENG 203 Business Writing</t>
  </si>
  <si>
    <t>CIT 155 Web Page Development</t>
  </si>
  <si>
    <t>ECO 201 Principles of Microeconomics</t>
  </si>
  <si>
    <t>OST 235 Business Communications Technology</t>
  </si>
  <si>
    <t>LOM 100 Introduction to Logistics Management</t>
  </si>
  <si>
    <t>QMS 101 Introduction to Quality Systems</t>
  </si>
  <si>
    <t>Approved Management/Technical Courses - 9 credit hours (No more than 3 hours may be chosen from technical courses)</t>
  </si>
  <si>
    <t>Management Courses:</t>
  </si>
  <si>
    <t>Technical Courses (No more than 3 hours may be used from below):</t>
  </si>
  <si>
    <t>Please note: students receiving federal financial aid must enroll only in courses required in their degree plan. Students are responsible for payment of courses taken outside their degree plan.</t>
  </si>
  <si>
    <t>Checklist for application for Associate in Applied Science Degree in Business completion:</t>
  </si>
  <si>
    <t xml:space="preserve">                   Minimum of 63 credit hours</t>
  </si>
  <si>
    <t xml:space="preserve">                   Cumulative grade point average of 2.0 or higher</t>
  </si>
  <si>
    <t xml:space="preserve">                   At least 25% of all coursework completed through HCC</t>
  </si>
  <si>
    <t>Accounting Degree Technical Electives</t>
  </si>
  <si>
    <t>Accounting Certificate Technical Electives</t>
  </si>
  <si>
    <t>ACT 279 Computerized Accounting Systems</t>
  </si>
  <si>
    <t>ACT 281 Individual Taxation</t>
  </si>
  <si>
    <t>ACT 286 Financial Accounting Topics</t>
  </si>
  <si>
    <t>ACT 290 Selected Topics in Accounting</t>
  </si>
  <si>
    <t>Entrepreneurship Certificate Technical Electives</t>
  </si>
  <si>
    <t>HR Certificate Technical Electives</t>
  </si>
  <si>
    <t>Management Certificate Technical Electives</t>
  </si>
  <si>
    <t>BAS 260 Professional Development &amp; Protocol</t>
  </si>
  <si>
    <t>BAS 289 Operations Management</t>
  </si>
  <si>
    <t>Public Leadership Certificate Electives</t>
  </si>
  <si>
    <t>BAS 282 Principles of Marketing</t>
  </si>
  <si>
    <t>Supervisory Management Certificate Technical Electives</t>
  </si>
  <si>
    <t>BAS 283 Principles of Management</t>
  </si>
  <si>
    <t>Team Leadership Certificate Technical Electives</t>
  </si>
  <si>
    <t>BAS 160 Introduction to Business</t>
  </si>
  <si>
    <t>COM 252 - Introduction to Interpersonal Communications</t>
  </si>
  <si>
    <t>Any Economics Course</t>
  </si>
  <si>
    <r>
      <t xml:space="preserve">CIT 105 - Introduction to Computers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OST 105 - Introduction to Information Systems</t>
    </r>
  </si>
  <si>
    <r>
      <t>Second Quantitative Reasoning Course (</t>
    </r>
    <r>
      <rPr>
        <i/>
        <sz val="9"/>
        <rFont val="Arial"/>
        <family val="2"/>
      </rPr>
      <t>Please enter term in QR "Semester Taken" box, not BAS 212 box</t>
    </r>
    <r>
      <rPr>
        <i/>
        <sz val="10"/>
        <rFont val="Arial"/>
        <family val="2"/>
      </rPr>
      <t>)</t>
    </r>
  </si>
  <si>
    <t>Hit F9 to refresh cells from BAS Degree Tracks.</t>
  </si>
  <si>
    <t>Accounting Cert</t>
  </si>
  <si>
    <r>
      <t xml:space="preserve">Approved Technical Courses  -12 credit hours </t>
    </r>
    <r>
      <rPr>
        <i/>
        <sz val="10"/>
        <rFont val="Arial"/>
        <family val="2"/>
      </rPr>
      <t>(Choose four from below.)</t>
    </r>
  </si>
  <si>
    <r>
      <t xml:space="preserve">Approved Technical Courses - 3 credit hours </t>
    </r>
    <r>
      <rPr>
        <i/>
        <sz val="10"/>
        <rFont val="Arial"/>
        <family val="2"/>
      </rPr>
      <t>(Choose one from below.)</t>
    </r>
  </si>
  <si>
    <r>
      <t xml:space="preserve">Approved Technical Courses - 9 credit hours </t>
    </r>
    <r>
      <rPr>
        <i/>
        <sz val="10"/>
        <rFont val="Arial"/>
        <family val="2"/>
      </rPr>
      <t>(Choose three from below.)</t>
    </r>
  </si>
  <si>
    <t>Second Quantitative Reasoning Course</t>
  </si>
  <si>
    <t>OST 240 - Software Integration</t>
  </si>
  <si>
    <r>
      <t xml:space="preserve">BAS 110 - Worksheets in Bus. App. </t>
    </r>
    <r>
      <rPr>
        <b/>
        <sz val="10"/>
        <rFont val="Arial"/>
        <family val="2"/>
      </rPr>
      <t xml:space="preserve">OR </t>
    </r>
  </si>
  <si>
    <r>
      <t xml:space="preserve">CIT 130 - Productivity Software </t>
    </r>
    <r>
      <rPr>
        <b/>
        <i/>
        <sz val="10"/>
        <rFont val="Arial"/>
        <family val="2"/>
      </rPr>
      <t>OR</t>
    </r>
  </si>
  <si>
    <r>
      <t xml:space="preserve">Technical Elective Courses - 6 credit hours </t>
    </r>
    <r>
      <rPr>
        <i/>
        <sz val="10"/>
        <rFont val="Arial"/>
        <family val="2"/>
      </rPr>
      <t>(Choose two from below; additional courses may be approved by coordinator.)</t>
    </r>
  </si>
  <si>
    <t>`</t>
  </si>
  <si>
    <r>
      <t xml:space="preserve">Approved Technical Courses - 6 credit hours </t>
    </r>
    <r>
      <rPr>
        <i/>
        <sz val="10"/>
        <rFont val="Arial"/>
        <family val="2"/>
      </rPr>
      <t>(Pick two from below.)</t>
    </r>
  </si>
  <si>
    <r>
      <t xml:space="preserve">Approved Technical Courses - 3 credit hours  </t>
    </r>
    <r>
      <rPr>
        <i/>
        <sz val="10"/>
        <rFont val="Arial"/>
        <family val="2"/>
      </rPr>
      <t>(Pick one from below.)</t>
    </r>
  </si>
  <si>
    <r>
      <t xml:space="preserve">Approved Technical Course - 3 credit hours </t>
    </r>
    <r>
      <rPr>
        <i/>
        <sz val="10"/>
        <rFont val="Arial"/>
        <family val="2"/>
      </rPr>
      <t>(Chose one from below.)</t>
    </r>
  </si>
  <si>
    <t>Already taken from degree</t>
  </si>
  <si>
    <t>HENDERSON COMMUNITY COLLEGE</t>
  </si>
  <si>
    <t>ACADEMIC PLAN/APPLICATION FOR ASSOCIATE IN APPLIED SCIENCE IN BUSINESS</t>
  </si>
  <si>
    <t>EMPL ID:</t>
  </si>
  <si>
    <t>NAME:</t>
  </si>
  <si>
    <t>RDG 185 - College Reading**</t>
  </si>
  <si>
    <t>3**</t>
  </si>
  <si>
    <t>Term Started/Date:</t>
  </si>
  <si>
    <t>Rev.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</si>
</sst>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sz val="18"/>
      <color rgb="FFC0000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auto="1"/>
        <bgColor theme="0"/>
      </patternFill>
    </fill>
    <fill>
      <patternFill patternType="gray125">
        <fgColor theme="0" tint="-0.34998626667073579"/>
        <bgColor indexed="65"/>
      </patternFill>
    </fill>
    <fill>
      <patternFill patternType="gray125">
        <fgColor theme="0" tint="-0.34998626667073579"/>
        <bgColor auto="1"/>
      </patternFill>
    </fill>
    <fill>
      <patternFill patternType="gray125">
        <fgColor theme="0"/>
        <bgColor theme="0"/>
      </patternFill>
    </fill>
    <fill>
      <patternFill patternType="solid">
        <fgColor indexed="65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2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3" fillId="0" borderId="0" xfId="0" applyFont="1" applyFill="1"/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7" borderId="5" xfId="0" applyNumberFormat="1" applyFill="1" applyBorder="1" applyAlignment="1" applyProtection="1">
      <alignment horizontal="center"/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1" fillId="0" borderId="7" xfId="0" applyNumberFormat="1" applyFont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64" fontId="0" fillId="4" borderId="5" xfId="0" applyNumberFormat="1" applyFill="1" applyBorder="1" applyAlignment="1" applyProtection="1">
      <alignment horizontal="center"/>
    </xf>
    <xf numFmtId="164" fontId="3" fillId="4" borderId="5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/>
    <xf numFmtId="0" fontId="0" fillId="4" borderId="5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 vertical="center"/>
    </xf>
    <xf numFmtId="0" fontId="3" fillId="4" borderId="12" xfId="1" applyFill="1" applyBorder="1" applyAlignment="1" applyProtection="1">
      <alignment horizontal="center"/>
    </xf>
    <xf numFmtId="0" fontId="3" fillId="4" borderId="12" xfId="0" applyFont="1" applyFill="1" applyBorder="1" applyAlignment="1" applyProtection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32" xfId="0" applyNumberFormat="1" applyFill="1" applyBorder="1" applyAlignment="1" applyProtection="1">
      <alignment horizontal="center" vertical="center"/>
      <protection locked="0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0" xfId="0" applyNumberForma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vertical="center"/>
      <protection locked="0"/>
    </xf>
    <xf numFmtId="0" fontId="0" fillId="3" borderId="12" xfId="0" applyNumberFormat="1" applyFill="1" applyBorder="1" applyAlignment="1" applyProtection="1">
      <alignment vertical="center"/>
      <protection locked="0"/>
    </xf>
    <xf numFmtId="0" fontId="0" fillId="3" borderId="32" xfId="0" applyNumberFormat="1" applyFill="1" applyBorder="1" applyAlignment="1" applyProtection="1">
      <alignment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/>
    <xf numFmtId="0" fontId="1" fillId="4" borderId="3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164" fontId="0" fillId="4" borderId="12" xfId="0" applyNumberFormat="1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164" fontId="3" fillId="4" borderId="12" xfId="1" applyNumberFormat="1" applyFill="1" applyBorder="1" applyAlignment="1" applyProtection="1">
      <alignment horizontal="center" vertical="center"/>
    </xf>
    <xf numFmtId="164" fontId="3" fillId="4" borderId="12" xfId="0" applyNumberFormat="1" applyFont="1" applyFill="1" applyBorder="1" applyAlignment="1" applyProtection="1">
      <alignment horizontal="center"/>
    </xf>
    <xf numFmtId="0" fontId="3" fillId="4" borderId="44" xfId="0" applyFont="1" applyFill="1" applyBorder="1" applyAlignme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49" fontId="19" fillId="7" borderId="0" xfId="0" applyNumberFormat="1" applyFon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49" fontId="19" fillId="7" borderId="0" xfId="0" applyNumberFormat="1" applyFont="1" applyFill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15" fillId="8" borderId="0" xfId="0" applyFont="1" applyFill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top"/>
    </xf>
    <xf numFmtId="0" fontId="3" fillId="0" borderId="11" xfId="1" applyFill="1" applyBorder="1" applyAlignment="1" applyProtection="1">
      <alignment horizontal="center"/>
    </xf>
    <xf numFmtId="0" fontId="1" fillId="0" borderId="10" xfId="0" applyFont="1" applyBorder="1" applyAlignment="1" applyProtection="1"/>
    <xf numFmtId="0" fontId="1" fillId="0" borderId="48" xfId="0" applyFont="1" applyBorder="1" applyAlignment="1" applyProtection="1"/>
    <xf numFmtId="0" fontId="12" fillId="0" borderId="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/>
    </xf>
    <xf numFmtId="0" fontId="3" fillId="0" borderId="11" xfId="1" applyBorder="1" applyAlignment="1" applyProtection="1">
      <alignment horizont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/>
    </xf>
    <xf numFmtId="0" fontId="16" fillId="6" borderId="6" xfId="0" applyFont="1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0" fillId="0" borderId="11" xfId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" fillId="0" borderId="10" xfId="0" applyFont="1" applyFill="1" applyBorder="1" applyAlignment="1" applyProtection="1"/>
    <xf numFmtId="0" fontId="1" fillId="0" borderId="48" xfId="0" applyFont="1" applyFill="1" applyBorder="1" applyAlignment="1" applyProtection="1"/>
    <xf numFmtId="164" fontId="3" fillId="4" borderId="47" xfId="0" applyNumberFormat="1" applyFont="1" applyFill="1" applyBorder="1" applyAlignment="1" applyProtection="1">
      <alignment horizontal="center" vertical="center"/>
      <protection locked="0"/>
    </xf>
    <xf numFmtId="164" fontId="0" fillId="4" borderId="44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4" fontId="0" fillId="4" borderId="47" xfId="0" applyNumberFormat="1" applyFill="1" applyBorder="1" applyAlignment="1" applyProtection="1">
      <alignment horizontal="center" vertical="center"/>
      <protection locked="0"/>
    </xf>
    <xf numFmtId="164" fontId="0" fillId="4" borderId="46" xfId="0" applyNumberFormat="1" applyFill="1" applyBorder="1" applyAlignment="1" applyProtection="1">
      <alignment horizontal="center" vertical="center"/>
      <protection locked="0"/>
    </xf>
    <xf numFmtId="164" fontId="0" fillId="4" borderId="49" xfId="0" applyNumberFormat="1" applyFill="1" applyBorder="1" applyAlignment="1" applyProtection="1">
      <alignment horizontal="center" vertical="center"/>
      <protection locked="0"/>
    </xf>
    <xf numFmtId="164" fontId="0" fillId="4" borderId="44" xfId="0" applyNumberFormat="1" applyFill="1" applyBorder="1" applyAlignment="1" applyProtection="1">
      <alignment horizontal="center"/>
      <protection locked="0"/>
    </xf>
    <xf numFmtId="164" fontId="3" fillId="4" borderId="44" xfId="0" applyNumberFormat="1" applyFont="1" applyFill="1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164" fontId="3" fillId="4" borderId="47" xfId="0" applyNumberFormat="1" applyFont="1" applyFill="1" applyBorder="1" applyAlignment="1" applyProtection="1">
      <alignment horizontal="center"/>
      <protection locked="0"/>
    </xf>
    <xf numFmtId="0" fontId="3" fillId="4" borderId="44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4" fontId="3" fillId="4" borderId="47" xfId="1" applyNumberFormat="1" applyFill="1" applyBorder="1" applyAlignment="1" applyProtection="1">
      <alignment horizontal="center" vertical="center"/>
      <protection locked="0"/>
    </xf>
    <xf numFmtId="164" fontId="3" fillId="4" borderId="46" xfId="1" applyNumberFormat="1" applyFill="1" applyBorder="1" applyAlignment="1" applyProtection="1">
      <alignment horizontal="center" vertical="center"/>
      <protection locked="0"/>
    </xf>
    <xf numFmtId="0" fontId="3" fillId="4" borderId="47" xfId="1" applyFill="1" applyBorder="1" applyAlignment="1" applyProtection="1">
      <alignment horizontal="center"/>
      <protection locked="0"/>
    </xf>
    <xf numFmtId="0" fontId="3" fillId="4" borderId="5" xfId="1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/>
      <protection locked="0"/>
    </xf>
    <xf numFmtId="0" fontId="3" fillId="4" borderId="47" xfId="0" applyFont="1" applyFill="1" applyBorder="1" applyAlignment="1" applyProtection="1">
      <alignment horizontal="center"/>
      <protection locked="0"/>
    </xf>
    <xf numFmtId="164" fontId="0" fillId="4" borderId="47" xfId="0" applyNumberFormat="1" applyFill="1" applyBorder="1" applyAlignment="1" applyProtection="1">
      <alignment horizontal="center"/>
      <protection locked="0"/>
    </xf>
    <xf numFmtId="164" fontId="0" fillId="4" borderId="46" xfId="0" applyNumberFormat="1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0" fontId="3" fillId="4" borderId="49" xfId="0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164" fontId="3" fillId="4" borderId="46" xfId="0" applyNumberFormat="1" applyFont="1" applyFill="1" applyBorder="1" applyAlignment="1" applyProtection="1">
      <alignment horizontal="center"/>
      <protection locked="0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33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19" fillId="7" borderId="0" xfId="0" applyNumberFormat="1" applyFont="1" applyFill="1" applyBorder="1" applyAlignment="1" applyProtection="1">
      <alignment horizontal="left" indent="1"/>
      <protection locked="0"/>
    </xf>
    <xf numFmtId="0" fontId="18" fillId="0" borderId="0" xfId="0" applyFont="1" applyAlignment="1" applyProtection="1">
      <alignment horizontal="center"/>
      <protection locked="0"/>
    </xf>
    <xf numFmtId="0" fontId="3" fillId="0" borderId="8" xfId="0" applyNumberFormat="1" applyFont="1" applyBorder="1" applyAlignment="1" applyProtection="1">
      <alignment horizontal="left" wrapText="1"/>
      <protection locked="0"/>
    </xf>
    <xf numFmtId="0" fontId="3" fillId="0" borderId="34" xfId="0" applyNumberFormat="1" applyFont="1" applyBorder="1" applyAlignment="1" applyProtection="1">
      <alignment horizontal="left" wrapText="1"/>
      <protection locked="0"/>
    </xf>
    <xf numFmtId="0" fontId="3" fillId="0" borderId="42" xfId="0" applyNumberFormat="1" applyFont="1" applyBorder="1" applyAlignment="1" applyProtection="1">
      <alignment horizontal="left" wrapText="1"/>
      <protection locked="0"/>
    </xf>
    <xf numFmtId="0" fontId="0" fillId="0" borderId="40" xfId="0" applyNumberFormat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alignment horizontal="left"/>
      <protection locked="0"/>
    </xf>
    <xf numFmtId="0" fontId="0" fillId="4" borderId="14" xfId="0" applyNumberFormat="1" applyFill="1" applyBorder="1" applyAlignment="1" applyProtection="1">
      <alignment horizontal="left"/>
      <protection locked="0"/>
    </xf>
    <xf numFmtId="0" fontId="0" fillId="4" borderId="20" xfId="0" applyNumberFormat="1" applyFill="1" applyBorder="1" applyAlignment="1" applyProtection="1">
      <alignment horizontal="left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1" fillId="0" borderId="14" xfId="0" applyNumberFormat="1" applyFont="1" applyBorder="1" applyAlignment="1" applyProtection="1">
      <alignment vertical="center"/>
      <protection locked="0"/>
    </xf>
    <xf numFmtId="0" fontId="1" fillId="0" borderId="20" xfId="0" applyNumberFormat="1" applyFont="1" applyBorder="1" applyAlignment="1" applyProtection="1">
      <alignment vertical="center"/>
      <protection locked="0"/>
    </xf>
    <xf numFmtId="0" fontId="0" fillId="0" borderId="16" xfId="0" applyNumberFormat="1" applyFill="1" applyBorder="1" applyAlignment="1" applyProtection="1">
      <alignment vertical="center"/>
      <protection locked="0"/>
    </xf>
    <xf numFmtId="0" fontId="0" fillId="0" borderId="14" xfId="0" applyNumberFormat="1" applyFill="1" applyBorder="1" applyAlignment="1" applyProtection="1">
      <alignment vertical="center"/>
      <protection locked="0"/>
    </xf>
    <xf numFmtId="0" fontId="0" fillId="0" borderId="20" xfId="0" applyNumberFormat="1" applyFill="1" applyBorder="1" applyAlignment="1" applyProtection="1">
      <alignment vertical="center"/>
      <protection locked="0"/>
    </xf>
    <xf numFmtId="0" fontId="1" fillId="4" borderId="14" xfId="0" applyNumberFormat="1" applyFont="1" applyFill="1" applyBorder="1" applyAlignment="1" applyProtection="1">
      <alignment horizontal="left"/>
      <protection locked="0"/>
    </xf>
    <xf numFmtId="0" fontId="1" fillId="4" borderId="20" xfId="0" applyNumberFormat="1" applyFont="1" applyFill="1" applyBorder="1" applyAlignment="1" applyProtection="1">
      <alignment horizontal="left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4" xfId="0" applyNumberFormat="1" applyFill="1" applyBorder="1" applyAlignment="1" applyProtection="1">
      <protection locked="0"/>
    </xf>
    <xf numFmtId="0" fontId="0" fillId="4" borderId="20" xfId="0" applyNumberFormat="1" applyFill="1" applyBorder="1" applyAlignment="1" applyProtection="1">
      <protection locked="0"/>
    </xf>
    <xf numFmtId="0" fontId="1" fillId="0" borderId="16" xfId="0" applyNumberFormat="1" applyFont="1" applyBorder="1" applyAlignment="1" applyProtection="1">
      <protection locked="0"/>
    </xf>
    <xf numFmtId="0" fontId="0" fillId="0" borderId="14" xfId="0" applyNumberFormat="1" applyBorder="1" applyAlignment="1" applyProtection="1">
      <protection locked="0"/>
    </xf>
    <xf numFmtId="0" fontId="0" fillId="0" borderId="20" xfId="0" applyNumberFormat="1" applyBorder="1" applyAlignment="1" applyProtection="1"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Border="1" applyAlignment="1" applyProtection="1">
      <protection locked="0"/>
    </xf>
    <xf numFmtId="0" fontId="1" fillId="0" borderId="20" xfId="0" applyNumberFormat="1" applyFont="1" applyBorder="1" applyAlignment="1" applyProtection="1"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26" xfId="0" applyNumberFormat="1" applyFont="1" applyBorder="1" applyAlignment="1" applyProtection="1">
      <alignment horizontal="left" wrapText="1"/>
      <protection locked="0"/>
    </xf>
    <xf numFmtId="0" fontId="0" fillId="0" borderId="25" xfId="0" applyNumberFormat="1" applyBorder="1" applyAlignment="1" applyProtection="1">
      <alignment horizontal="left" wrapText="1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6" xfId="0" applyNumberFormat="1" applyBorder="1" applyAlignment="1" applyProtection="1">
      <alignment horizontal="left" wrapText="1"/>
      <protection locked="0"/>
    </xf>
    <xf numFmtId="49" fontId="1" fillId="4" borderId="16" xfId="0" applyNumberFormat="1" applyFont="1" applyFill="1" applyBorder="1" applyAlignment="1" applyProtection="1">
      <alignment horizontal="left"/>
      <protection locked="0"/>
    </xf>
    <xf numFmtId="49" fontId="0" fillId="4" borderId="14" xfId="0" applyNumberFormat="1" applyFill="1" applyBorder="1" applyAlignment="1" applyProtection="1">
      <alignment horizontal="left"/>
      <protection locked="0"/>
    </xf>
    <xf numFmtId="49" fontId="0" fillId="4" borderId="20" xfId="0" applyNumberFormat="1" applyFill="1" applyBorder="1" applyAlignment="1" applyProtection="1">
      <alignment horizontal="left"/>
      <protection locked="0"/>
    </xf>
    <xf numFmtId="49" fontId="1" fillId="4" borderId="16" xfId="0" applyNumberFormat="1" applyFont="1" applyFill="1" applyBorder="1" applyAlignment="1" applyProtection="1">
      <protection locked="0"/>
    </xf>
    <xf numFmtId="49" fontId="0" fillId="4" borderId="14" xfId="0" applyNumberFormat="1" applyFill="1" applyBorder="1" applyAlignment="1" applyProtection="1">
      <protection locked="0"/>
    </xf>
    <xf numFmtId="49" fontId="0" fillId="4" borderId="20" xfId="0" applyNumberForma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alignment horizontal="left"/>
      <protection locked="0"/>
    </xf>
    <xf numFmtId="49" fontId="1" fillId="4" borderId="14" xfId="0" applyNumberFormat="1" applyFont="1" applyFill="1" applyBorder="1" applyAlignment="1" applyProtection="1">
      <alignment horizontal="left"/>
      <protection locked="0"/>
    </xf>
    <xf numFmtId="49" fontId="1" fillId="4" borderId="20" xfId="0" applyNumberFormat="1" applyFont="1" applyFill="1" applyBorder="1" applyAlignment="1" applyProtection="1">
      <alignment horizontal="left"/>
      <protection locked="0"/>
    </xf>
    <xf numFmtId="0" fontId="1" fillId="0" borderId="40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10" fillId="0" borderId="4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34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protection locked="0"/>
    </xf>
    <xf numFmtId="0" fontId="3" fillId="0" borderId="14" xfId="0" applyNumberFormat="1" applyFon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protection locked="0"/>
    </xf>
    <xf numFmtId="0" fontId="3" fillId="4" borderId="21" xfId="0" applyNumberFormat="1" applyFont="1" applyFill="1" applyBorder="1" applyAlignment="1" applyProtection="1">
      <alignment horizontal="left"/>
      <protection locked="0"/>
    </xf>
    <xf numFmtId="0" fontId="0" fillId="4" borderId="5" xfId="0" applyNumberFormat="1" applyFill="1" applyBorder="1" applyAlignment="1" applyProtection="1">
      <alignment horizontal="left"/>
      <protection locked="0"/>
    </xf>
    <xf numFmtId="0" fontId="0" fillId="4" borderId="21" xfId="0" applyNumberFormat="1" applyFill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protection locked="0"/>
    </xf>
    <xf numFmtId="0" fontId="3" fillId="0" borderId="14" xfId="0" applyNumberFormat="1" applyFont="1" applyBorder="1" applyAlignment="1" applyProtection="1">
      <protection locked="0"/>
    </xf>
    <xf numFmtId="0" fontId="3" fillId="0" borderId="20" xfId="0" applyNumberFormat="1" applyFont="1" applyBorder="1" applyAlignment="1" applyProtection="1"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20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0" fontId="3" fillId="0" borderId="22" xfId="0" applyNumberFormat="1" applyFont="1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left"/>
      <protection locked="0"/>
    </xf>
    <xf numFmtId="0" fontId="3" fillId="0" borderId="45" xfId="0" applyNumberFormat="1" applyFont="1" applyBorder="1" applyAlignment="1" applyProtection="1">
      <alignment horizontal="left"/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34" xfId="0" applyNumberFormat="1" applyFont="1" applyFill="1" applyBorder="1" applyAlignment="1" applyProtection="1">
      <alignment horizontal="left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3" fillId="0" borderId="22" xfId="0" applyNumberFormat="1" applyFont="1" applyFill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 applyProtection="1">
      <alignment horizontal="left" wrapText="1"/>
      <protection locked="0"/>
    </xf>
    <xf numFmtId="0" fontId="3" fillId="0" borderId="24" xfId="0" applyNumberFormat="1" applyFont="1" applyFill="1" applyBorder="1" applyAlignment="1" applyProtection="1">
      <alignment horizontal="left" wrapText="1"/>
      <protection locked="0"/>
    </xf>
    <xf numFmtId="0" fontId="3" fillId="0" borderId="27" xfId="0" applyNumberFormat="1" applyFont="1" applyFill="1" applyBorder="1" applyAlignment="1" applyProtection="1">
      <alignment horizontal="left" wrapText="1"/>
      <protection locked="0"/>
    </xf>
    <xf numFmtId="0" fontId="3" fillId="0" borderId="28" xfId="0" applyNumberFormat="1" applyFont="1" applyFill="1" applyBorder="1" applyAlignment="1" applyProtection="1">
      <alignment horizontal="left" wrapText="1"/>
      <protection locked="0"/>
    </xf>
    <xf numFmtId="0" fontId="3" fillId="0" borderId="36" xfId="0" applyNumberFormat="1" applyFont="1" applyFill="1" applyBorder="1" applyAlignment="1" applyProtection="1">
      <alignment horizontal="left" wrapText="1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3" fillId="0" borderId="21" xfId="1" applyNumberFormat="1" applyFont="1" applyFill="1" applyBorder="1" applyAlignment="1" applyProtection="1">
      <protection locked="0"/>
    </xf>
    <xf numFmtId="0" fontId="3" fillId="0" borderId="5" xfId="1" applyNumberFormat="1" applyFill="1" applyBorder="1" applyAlignment="1" applyProtection="1"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 applyProtection="1">
      <alignment wrapText="1" shrinkToFit="1"/>
      <protection locked="0"/>
    </xf>
    <xf numFmtId="0" fontId="0" fillId="0" borderId="5" xfId="0" applyNumberFormat="1" applyBorder="1" applyAlignment="1" applyProtection="1">
      <alignment wrapText="1" shrinkToFit="1"/>
      <protection locked="0"/>
    </xf>
    <xf numFmtId="0" fontId="0" fillId="0" borderId="6" xfId="0" applyNumberFormat="1" applyBorder="1" applyAlignment="1" applyProtection="1">
      <alignment wrapText="1" shrinkToFit="1"/>
      <protection locked="0"/>
    </xf>
    <xf numFmtId="0" fontId="0" fillId="0" borderId="21" xfId="0" applyNumberFormat="1" applyBorder="1" applyAlignment="1" applyProtection="1">
      <alignment wrapText="1" shrinkToFit="1"/>
      <protection locked="0"/>
    </xf>
    <xf numFmtId="0" fontId="6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5" xfId="0" applyNumberFormat="1" applyFont="1" applyBorder="1" applyAlignment="1" applyProtection="1">
      <alignment vertical="center" wrapText="1"/>
      <protection locked="0"/>
    </xf>
    <xf numFmtId="0" fontId="6" fillId="0" borderId="30" xfId="0" applyNumberFormat="1" applyFont="1" applyBorder="1" applyAlignment="1" applyProtection="1">
      <alignment vertical="center" wrapText="1"/>
      <protection locked="0"/>
    </xf>
    <xf numFmtId="0" fontId="6" fillId="0" borderId="13" xfId="0" applyNumberFormat="1" applyFont="1" applyBorder="1" applyAlignment="1" applyProtection="1">
      <alignment vertical="center" wrapText="1"/>
      <protection locked="0"/>
    </xf>
    <xf numFmtId="0" fontId="6" fillId="0" borderId="31" xfId="0" applyNumberFormat="1" applyFont="1" applyBorder="1" applyAlignment="1" applyProtection="1">
      <alignment vertical="center" wrapText="1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35" xfId="0" applyNumberFormat="1" applyFon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left"/>
      <protection locked="0"/>
    </xf>
    <xf numFmtId="0" fontId="3" fillId="0" borderId="21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3" fillId="4" borderId="16" xfId="0" applyNumberFormat="1" applyFont="1" applyFill="1" applyBorder="1" applyAlignment="1" applyProtection="1">
      <alignment horizontal="left"/>
      <protection locked="0"/>
    </xf>
    <xf numFmtId="0" fontId="3" fillId="4" borderId="14" xfId="0" applyNumberFormat="1" applyFont="1" applyFill="1" applyBorder="1" applyAlignment="1" applyProtection="1">
      <alignment horizontal="left"/>
      <protection locked="0"/>
    </xf>
    <xf numFmtId="0" fontId="3" fillId="4" borderId="20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64" fontId="0" fillId="4" borderId="12" xfId="0" applyNumberFormat="1" applyFill="1" applyBorder="1" applyAlignment="1" applyProtection="1">
      <alignment horizontal="center" vertical="center"/>
    </xf>
    <xf numFmtId="164" fontId="0" fillId="4" borderId="3" xfId="0" applyNumberForma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/>
    </xf>
    <xf numFmtId="0" fontId="1" fillId="4" borderId="28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164" fontId="0" fillId="4" borderId="12" xfId="0" applyNumberFormat="1" applyFill="1" applyBorder="1" applyAlignment="1" applyProtection="1">
      <alignment horizontal="center"/>
    </xf>
    <xf numFmtId="164" fontId="0" fillId="4" borderId="3" xfId="0" applyNumberForma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16" xfId="1" applyFill="1" applyBorder="1" applyAlignment="1" applyProtection="1">
      <alignment horizontal="left"/>
    </xf>
    <xf numFmtId="0" fontId="3" fillId="0" borderId="14" xfId="1" applyFill="1" applyBorder="1" applyAlignment="1" applyProtection="1">
      <alignment horizontal="left"/>
    </xf>
    <xf numFmtId="0" fontId="3" fillId="0" borderId="20" xfId="1" applyFill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2" fillId="4" borderId="20" xfId="0" applyFont="1" applyFill="1" applyBorder="1" applyAlignment="1" applyProtection="1">
      <alignment horizontal="left"/>
    </xf>
    <xf numFmtId="164" fontId="3" fillId="4" borderId="12" xfId="1" applyNumberFormat="1" applyFill="1" applyBorder="1" applyAlignment="1" applyProtection="1">
      <alignment horizontal="center" vertical="center"/>
    </xf>
    <xf numFmtId="164" fontId="3" fillId="4" borderId="3" xfId="1" applyNumberForma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3" fillId="0" borderId="16" xfId="0" applyFont="1" applyFill="1" applyBorder="1" applyAlignment="1" applyProtection="1"/>
    <xf numFmtId="0" fontId="3" fillId="0" borderId="14" xfId="0" applyFont="1" applyFill="1" applyBorder="1" applyAlignment="1" applyProtection="1"/>
    <xf numFmtId="0" fontId="2" fillId="0" borderId="16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3" fillId="0" borderId="16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3" fillId="0" borderId="45" xfId="0" applyFont="1" applyFill="1" applyBorder="1" applyAlignment="1" applyProtection="1">
      <alignment horizontal="left"/>
    </xf>
    <xf numFmtId="0" fontId="3" fillId="0" borderId="16" xfId="1" applyFont="1" applyBorder="1" applyAlignment="1" applyProtection="1">
      <alignment horizontal="left"/>
    </xf>
    <xf numFmtId="0" fontId="3" fillId="0" borderId="14" xfId="1" applyFont="1" applyBorder="1" applyAlignment="1" applyProtection="1">
      <alignment horizontal="left"/>
    </xf>
    <xf numFmtId="0" fontId="3" fillId="0" borderId="20" xfId="1" applyFont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40" xfId="0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5" fillId="8" borderId="0" xfId="0" applyFont="1" applyFill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164" fontId="3" fillId="4" borderId="12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/>
    </xf>
    <xf numFmtId="0" fontId="3" fillId="0" borderId="11" xfId="1" applyBorder="1" applyAlignment="1" applyProtection="1">
      <alignment horizontal="center"/>
    </xf>
    <xf numFmtId="0" fontId="3" fillId="0" borderId="4" xfId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1" fillId="4" borderId="46" xfId="0" applyFont="1" applyFill="1" applyBorder="1" applyAlignment="1" applyProtection="1">
      <alignment horizontal="center"/>
    </xf>
    <xf numFmtId="0" fontId="2" fillId="0" borderId="16" xfId="1" applyFont="1" applyFill="1" applyBorder="1" applyAlignment="1" applyProtection="1">
      <alignment horizontal="left"/>
    </xf>
    <xf numFmtId="0" fontId="2" fillId="0" borderId="14" xfId="1" applyFont="1" applyFill="1" applyBorder="1" applyAlignment="1" applyProtection="1">
      <alignment horizontal="left"/>
    </xf>
    <xf numFmtId="0" fontId="2" fillId="0" borderId="15" xfId="1" applyFont="1" applyFill="1" applyBorder="1" applyAlignment="1" applyProtection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97</xdr:row>
          <xdr:rowOff>0</xdr:rowOff>
        </xdr:from>
        <xdr:to>
          <xdr:col>0</xdr:col>
          <xdr:colOff>628650</xdr:colOff>
          <xdr:row>98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97</xdr:row>
          <xdr:rowOff>133350</xdr:rowOff>
        </xdr:from>
        <xdr:to>
          <xdr:col>0</xdr:col>
          <xdr:colOff>628650</xdr:colOff>
          <xdr:row>99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98</xdr:row>
          <xdr:rowOff>133350</xdr:rowOff>
        </xdr:from>
        <xdr:to>
          <xdr:col>0</xdr:col>
          <xdr:colOff>628650</xdr:colOff>
          <xdr:row>100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view="pageBreakPreview" zoomScale="110" zoomScaleNormal="110" zoomScaleSheetLayoutView="110" workbookViewId="0">
      <selection activeCell="A26" sqref="A26:D26"/>
    </sheetView>
  </sheetViews>
  <sheetFormatPr defaultColWidth="8.7109375" defaultRowHeight="12.75" x14ac:dyDescent="0.2"/>
  <cols>
    <col min="1" max="1" width="43.5703125" style="28" bestFit="1" customWidth="1"/>
    <col min="2" max="2" width="8.7109375" style="28"/>
    <col min="3" max="3" width="9.140625" style="28" customWidth="1"/>
    <col min="4" max="4" width="24.7109375" style="28" customWidth="1"/>
    <col min="5" max="16384" width="8.7109375" style="28"/>
  </cols>
  <sheetData>
    <row r="1" spans="1:13" ht="12.75" customHeight="1" x14ac:dyDescent="0.25">
      <c r="A1" s="167" t="s">
        <v>458</v>
      </c>
      <c r="B1" s="167"/>
      <c r="C1" s="167"/>
      <c r="D1" s="167"/>
      <c r="E1" s="167"/>
      <c r="F1" s="167"/>
      <c r="G1" s="65"/>
      <c r="H1" s="65"/>
      <c r="I1" s="65"/>
      <c r="J1" s="65"/>
      <c r="K1" s="65"/>
      <c r="L1" s="65"/>
      <c r="M1" s="65"/>
    </row>
    <row r="2" spans="1:13" ht="12.75" customHeight="1" x14ac:dyDescent="0.25">
      <c r="A2" s="167" t="s">
        <v>459</v>
      </c>
      <c r="B2" s="167"/>
      <c r="C2" s="167"/>
      <c r="D2" s="167"/>
      <c r="E2" s="167"/>
      <c r="F2" s="167"/>
      <c r="G2" s="65"/>
      <c r="H2" s="65"/>
      <c r="I2" s="65"/>
      <c r="J2" s="65"/>
      <c r="K2" s="65"/>
      <c r="L2" s="65"/>
      <c r="M2" s="65"/>
    </row>
    <row r="3" spans="1:13" ht="12.75" customHeight="1" x14ac:dyDescent="0.2">
      <c r="A3" s="66" t="s">
        <v>460</v>
      </c>
      <c r="B3" s="153" t="s">
        <v>461</v>
      </c>
      <c r="C3" s="153"/>
      <c r="D3" s="153"/>
      <c r="E3" s="153"/>
      <c r="F3" s="67" t="s">
        <v>465</v>
      </c>
      <c r="G3" s="68"/>
      <c r="H3" s="68"/>
      <c r="I3" s="64"/>
      <c r="J3" s="166"/>
      <c r="K3" s="166"/>
      <c r="L3" s="166"/>
      <c r="M3" s="166"/>
    </row>
    <row r="4" spans="1:13" ht="12.75" customHeight="1" thickBot="1" x14ac:dyDescent="0.25">
      <c r="A4" s="147" t="s">
        <v>464</v>
      </c>
      <c r="B4" s="147"/>
      <c r="C4" s="147"/>
      <c r="D4" s="147"/>
      <c r="E4" s="147"/>
      <c r="F4" s="147"/>
      <c r="G4" s="68"/>
      <c r="H4" s="68"/>
      <c r="I4" s="64"/>
      <c r="J4" s="70"/>
      <c r="K4" s="70"/>
      <c r="L4" s="70"/>
      <c r="M4" s="70"/>
    </row>
    <row r="5" spans="1:13" ht="12.75" customHeight="1" x14ac:dyDescent="0.2">
      <c r="A5" s="266" t="s">
        <v>0</v>
      </c>
      <c r="B5" s="267"/>
      <c r="C5" s="267"/>
      <c r="D5" s="267"/>
      <c r="E5" s="6" t="s">
        <v>1</v>
      </c>
      <c r="F5" s="7" t="s">
        <v>3</v>
      </c>
    </row>
    <row r="6" spans="1:13" x14ac:dyDescent="0.2">
      <c r="A6" s="270" t="s">
        <v>254</v>
      </c>
      <c r="B6" s="271"/>
      <c r="C6" s="271"/>
      <c r="D6" s="271"/>
      <c r="E6" s="8" t="s">
        <v>2</v>
      </c>
      <c r="F6" s="41" t="s">
        <v>4</v>
      </c>
    </row>
    <row r="7" spans="1:13" x14ac:dyDescent="0.2">
      <c r="A7" s="239" t="s">
        <v>255</v>
      </c>
      <c r="B7" s="195"/>
      <c r="C7" s="195"/>
      <c r="D7" s="196"/>
      <c r="E7" s="9"/>
      <c r="F7" s="10" t="s">
        <v>256</v>
      </c>
    </row>
    <row r="8" spans="1:13" x14ac:dyDescent="0.2">
      <c r="A8" s="239" t="s">
        <v>257</v>
      </c>
      <c r="B8" s="195"/>
      <c r="C8" s="195"/>
      <c r="D8" s="196"/>
      <c r="E8" s="9"/>
      <c r="F8" s="10" t="s">
        <v>258</v>
      </c>
    </row>
    <row r="9" spans="1:13" ht="12.75" customHeight="1" x14ac:dyDescent="0.2">
      <c r="A9" s="233" t="s">
        <v>462</v>
      </c>
      <c r="B9" s="195"/>
      <c r="C9" s="195"/>
      <c r="D9" s="196"/>
      <c r="E9" s="9"/>
      <c r="F9" s="10" t="s">
        <v>463</v>
      </c>
    </row>
    <row r="10" spans="1:13" ht="12.75" customHeight="1" x14ac:dyDescent="0.2">
      <c r="A10" s="233" t="s">
        <v>259</v>
      </c>
      <c r="B10" s="195"/>
      <c r="C10" s="195"/>
      <c r="D10" s="196"/>
      <c r="E10" s="9"/>
      <c r="F10" s="10" t="s">
        <v>258</v>
      </c>
    </row>
    <row r="11" spans="1:13" ht="12.75" customHeight="1" x14ac:dyDescent="0.2">
      <c r="A11" s="233" t="s">
        <v>352</v>
      </c>
      <c r="B11" s="195"/>
      <c r="C11" s="195"/>
      <c r="D11" s="196"/>
      <c r="E11" s="9"/>
      <c r="F11" s="10" t="s">
        <v>256</v>
      </c>
    </row>
    <row r="12" spans="1:13" ht="12.75" customHeight="1" x14ac:dyDescent="0.2">
      <c r="A12" s="268" t="s">
        <v>384</v>
      </c>
      <c r="B12" s="269"/>
      <c r="C12" s="269"/>
      <c r="D12" s="269"/>
      <c r="E12" s="9"/>
      <c r="F12" s="10">
        <v>3</v>
      </c>
    </row>
    <row r="13" spans="1:13" x14ac:dyDescent="0.2">
      <c r="A13" s="268" t="s">
        <v>260</v>
      </c>
      <c r="B13" s="269"/>
      <c r="C13" s="269"/>
      <c r="D13" s="269"/>
      <c r="E13" s="9"/>
      <c r="F13" s="10" t="s">
        <v>258</v>
      </c>
    </row>
    <row r="14" spans="1:13" x14ac:dyDescent="0.2">
      <c r="A14" s="272" t="s">
        <v>261</v>
      </c>
      <c r="B14" s="273"/>
      <c r="C14" s="273"/>
      <c r="D14" s="273"/>
      <c r="E14" s="273"/>
      <c r="F14" s="274"/>
    </row>
    <row r="15" spans="1:13" x14ac:dyDescent="0.2">
      <c r="A15" s="275"/>
      <c r="B15" s="273"/>
      <c r="C15" s="273"/>
      <c r="D15" s="273"/>
      <c r="E15" s="273"/>
      <c r="F15" s="274"/>
    </row>
    <row r="16" spans="1:13" x14ac:dyDescent="0.2">
      <c r="A16" s="276" t="s">
        <v>266</v>
      </c>
      <c r="B16" s="277"/>
      <c r="C16" s="277"/>
      <c r="D16" s="277"/>
      <c r="E16" s="278"/>
      <c r="F16" s="279"/>
      <c r="G16" s="3"/>
    </row>
    <row r="17" spans="1:7" ht="9.9499999999999993" customHeight="1" x14ac:dyDescent="0.2">
      <c r="A17" s="280"/>
      <c r="B17" s="278"/>
      <c r="C17" s="278"/>
      <c r="D17" s="278"/>
      <c r="E17" s="278"/>
      <c r="F17" s="279"/>
      <c r="G17" s="3"/>
    </row>
    <row r="18" spans="1:7" ht="10.5" customHeight="1" thickBot="1" x14ac:dyDescent="0.25">
      <c r="A18" s="281"/>
      <c r="B18" s="282"/>
      <c r="C18" s="282"/>
      <c r="D18" s="282"/>
      <c r="E18" s="282"/>
      <c r="F18" s="283"/>
      <c r="G18" s="3"/>
    </row>
    <row r="19" spans="1:7" ht="13.5" thickBot="1" x14ac:dyDescent="0.25">
      <c r="A19" s="284"/>
      <c r="B19" s="285"/>
      <c r="C19" s="285"/>
      <c r="D19" s="285"/>
      <c r="E19" s="285"/>
      <c r="F19" s="286"/>
      <c r="G19" s="3"/>
    </row>
    <row r="20" spans="1:7" x14ac:dyDescent="0.2">
      <c r="A20" s="175" t="s">
        <v>7</v>
      </c>
      <c r="B20" s="176"/>
      <c r="C20" s="176"/>
      <c r="D20" s="177"/>
      <c r="E20" s="6" t="s">
        <v>5</v>
      </c>
      <c r="F20" s="7" t="s">
        <v>3</v>
      </c>
    </row>
    <row r="21" spans="1:7" x14ac:dyDescent="0.2">
      <c r="A21" s="287" t="s">
        <v>8</v>
      </c>
      <c r="B21" s="288"/>
      <c r="C21" s="288"/>
      <c r="D21" s="289"/>
      <c r="E21" s="8" t="s">
        <v>2</v>
      </c>
      <c r="F21" s="41" t="s">
        <v>4</v>
      </c>
    </row>
    <row r="22" spans="1:7" x14ac:dyDescent="0.2">
      <c r="A22" s="290" t="s">
        <v>6</v>
      </c>
      <c r="B22" s="291"/>
      <c r="C22" s="291"/>
      <c r="D22" s="291"/>
      <c r="E22" s="47"/>
      <c r="F22" s="11">
        <v>3</v>
      </c>
    </row>
    <row r="23" spans="1:7" x14ac:dyDescent="0.2">
      <c r="A23" s="292" t="s">
        <v>343</v>
      </c>
      <c r="B23" s="293"/>
      <c r="C23" s="293"/>
      <c r="D23" s="293"/>
      <c r="E23" s="151"/>
      <c r="F23" s="258">
        <v>3</v>
      </c>
    </row>
    <row r="24" spans="1:7" x14ac:dyDescent="0.2">
      <c r="A24" s="294" t="s">
        <v>24</v>
      </c>
      <c r="B24" s="295"/>
      <c r="C24" s="295"/>
      <c r="D24" s="295"/>
      <c r="E24" s="152"/>
      <c r="F24" s="259"/>
    </row>
    <row r="25" spans="1:7" x14ac:dyDescent="0.2">
      <c r="A25" s="290" t="s">
        <v>25</v>
      </c>
      <c r="B25" s="291"/>
      <c r="C25" s="291"/>
      <c r="D25" s="291"/>
      <c r="E25" s="12"/>
      <c r="F25" s="13"/>
    </row>
    <row r="26" spans="1:7" x14ac:dyDescent="0.2">
      <c r="A26" s="238"/>
      <c r="B26" s="237"/>
      <c r="C26" s="237"/>
      <c r="D26" s="237"/>
      <c r="E26" s="48"/>
      <c r="F26" s="14">
        <v>3</v>
      </c>
    </row>
    <row r="27" spans="1:7" ht="12.6" customHeight="1" x14ac:dyDescent="0.2">
      <c r="A27" s="296" t="s">
        <v>26</v>
      </c>
      <c r="B27" s="297"/>
      <c r="C27" s="297"/>
      <c r="D27" s="297"/>
      <c r="E27" s="12"/>
      <c r="F27" s="13"/>
    </row>
    <row r="28" spans="1:7" x14ac:dyDescent="0.2">
      <c r="A28" s="238"/>
      <c r="B28" s="237"/>
      <c r="C28" s="237"/>
      <c r="D28" s="237"/>
      <c r="E28" s="47"/>
      <c r="F28" s="14">
        <v>3</v>
      </c>
    </row>
    <row r="29" spans="1:7" x14ac:dyDescent="0.2">
      <c r="A29" s="251" t="s">
        <v>263</v>
      </c>
      <c r="B29" s="252"/>
      <c r="C29" s="252"/>
      <c r="D29" s="252"/>
      <c r="E29" s="253"/>
      <c r="F29" s="258">
        <v>3</v>
      </c>
    </row>
    <row r="30" spans="1:7" x14ac:dyDescent="0.2">
      <c r="A30" s="236"/>
      <c r="B30" s="237"/>
      <c r="C30" s="237"/>
      <c r="D30" s="237"/>
      <c r="E30" s="47"/>
      <c r="F30" s="259"/>
    </row>
    <row r="31" spans="1:7" x14ac:dyDescent="0.2">
      <c r="A31" s="260" t="s">
        <v>385</v>
      </c>
      <c r="B31" s="261"/>
      <c r="C31" s="261"/>
      <c r="D31" s="261"/>
      <c r="E31" s="261"/>
      <c r="F31" s="262"/>
    </row>
    <row r="32" spans="1:7" x14ac:dyDescent="0.2">
      <c r="A32" s="263"/>
      <c r="B32" s="264"/>
      <c r="C32" s="264"/>
      <c r="D32" s="264"/>
      <c r="E32" s="264"/>
      <c r="F32" s="265"/>
    </row>
    <row r="33" spans="1:6" x14ac:dyDescent="0.2">
      <c r="A33" s="238"/>
      <c r="B33" s="237"/>
      <c r="C33" s="237"/>
      <c r="D33" s="237"/>
      <c r="E33" s="49"/>
      <c r="F33" s="15">
        <v>3</v>
      </c>
    </row>
    <row r="34" spans="1:6" ht="13.5" thickBot="1" x14ac:dyDescent="0.25">
      <c r="A34" s="254" t="s">
        <v>9</v>
      </c>
      <c r="B34" s="255"/>
      <c r="C34" s="255"/>
      <c r="D34" s="255"/>
      <c r="E34" s="256"/>
      <c r="F34" s="16">
        <v>18</v>
      </c>
    </row>
    <row r="35" spans="1:6" ht="13.5" thickBot="1" x14ac:dyDescent="0.25">
      <c r="A35" s="257"/>
      <c r="B35" s="257"/>
      <c r="C35" s="257"/>
      <c r="D35" s="257"/>
      <c r="E35" s="257"/>
      <c r="F35" s="257"/>
    </row>
    <row r="36" spans="1:6" x14ac:dyDescent="0.2">
      <c r="A36" s="175" t="s">
        <v>10</v>
      </c>
      <c r="B36" s="176"/>
      <c r="C36" s="176"/>
      <c r="D36" s="177"/>
      <c r="E36" s="6" t="s">
        <v>1</v>
      </c>
      <c r="F36" s="7" t="s">
        <v>3</v>
      </c>
    </row>
    <row r="37" spans="1:6" x14ac:dyDescent="0.2">
      <c r="A37" s="178" t="s">
        <v>11</v>
      </c>
      <c r="B37" s="179"/>
      <c r="C37" s="179"/>
      <c r="D37" s="180"/>
      <c r="E37" s="8" t="s">
        <v>2</v>
      </c>
      <c r="F37" s="41" t="s">
        <v>4</v>
      </c>
    </row>
    <row r="38" spans="1:6" x14ac:dyDescent="0.2">
      <c r="A38" s="233" t="s">
        <v>17</v>
      </c>
      <c r="B38" s="234"/>
      <c r="C38" s="234"/>
      <c r="D38" s="235"/>
      <c r="E38" s="49"/>
      <c r="F38" s="17">
        <v>3</v>
      </c>
    </row>
    <row r="39" spans="1:6" x14ac:dyDescent="0.2">
      <c r="A39" s="248" t="s">
        <v>288</v>
      </c>
      <c r="B39" s="249"/>
      <c r="C39" s="249"/>
      <c r="D39" s="250"/>
      <c r="E39" s="49"/>
      <c r="F39" s="17">
        <v>2</v>
      </c>
    </row>
    <row r="40" spans="1:6" ht="12.75" customHeight="1" x14ac:dyDescent="0.2">
      <c r="A40" s="202" t="s">
        <v>287</v>
      </c>
      <c r="B40" s="203"/>
      <c r="C40" s="203"/>
      <c r="D40" s="204"/>
      <c r="E40" s="47"/>
      <c r="F40" s="14">
        <v>1</v>
      </c>
    </row>
    <row r="41" spans="1:6" x14ac:dyDescent="0.2">
      <c r="A41" s="157" t="s">
        <v>18</v>
      </c>
      <c r="B41" s="158"/>
      <c r="C41" s="158"/>
      <c r="D41" s="224"/>
      <c r="E41" s="49"/>
      <c r="F41" s="17">
        <v>3</v>
      </c>
    </row>
    <row r="42" spans="1:6" ht="12.75" customHeight="1" x14ac:dyDescent="0.2">
      <c r="A42" s="157" t="s">
        <v>19</v>
      </c>
      <c r="B42" s="158"/>
      <c r="C42" s="158"/>
      <c r="D42" s="224"/>
      <c r="E42" s="47"/>
      <c r="F42" s="14">
        <v>3</v>
      </c>
    </row>
    <row r="43" spans="1:6" x14ac:dyDescent="0.2">
      <c r="A43" s="157" t="s">
        <v>20</v>
      </c>
      <c r="B43" s="158"/>
      <c r="C43" s="158"/>
      <c r="D43" s="224"/>
      <c r="E43" s="47"/>
      <c r="F43" s="14">
        <v>3</v>
      </c>
    </row>
    <row r="44" spans="1:6" x14ac:dyDescent="0.2">
      <c r="A44" s="202" t="s">
        <v>22</v>
      </c>
      <c r="B44" s="203"/>
      <c r="C44" s="203"/>
      <c r="D44" s="204"/>
      <c r="E44" s="47"/>
      <c r="F44" s="14">
        <v>3</v>
      </c>
    </row>
    <row r="45" spans="1:6" x14ac:dyDescent="0.2">
      <c r="A45" s="242" t="s">
        <v>21</v>
      </c>
      <c r="B45" s="243"/>
      <c r="C45" s="243"/>
      <c r="D45" s="244"/>
      <c r="E45" s="47"/>
      <c r="F45" s="14">
        <v>3</v>
      </c>
    </row>
    <row r="46" spans="1:6" x14ac:dyDescent="0.2">
      <c r="A46" s="239" t="s">
        <v>441</v>
      </c>
      <c r="B46" s="240"/>
      <c r="C46" s="240"/>
      <c r="D46" s="241"/>
      <c r="E46" s="50"/>
      <c r="F46" s="40">
        <v>3</v>
      </c>
    </row>
    <row r="47" spans="1:6" x14ac:dyDescent="0.2">
      <c r="A47" s="233" t="s">
        <v>30</v>
      </c>
      <c r="B47" s="234"/>
      <c r="C47" s="234"/>
      <c r="D47" s="235"/>
      <c r="E47" s="151"/>
      <c r="F47" s="228">
        <v>3</v>
      </c>
    </row>
    <row r="48" spans="1:6" x14ac:dyDescent="0.2">
      <c r="A48" s="157" t="s">
        <v>244</v>
      </c>
      <c r="B48" s="158"/>
      <c r="C48" s="158"/>
      <c r="D48" s="224"/>
      <c r="E48" s="152"/>
      <c r="F48" s="229"/>
    </row>
    <row r="49" spans="1:6" ht="13.5" thickBot="1" x14ac:dyDescent="0.25">
      <c r="A49" s="230" t="s">
        <v>12</v>
      </c>
      <c r="B49" s="231"/>
      <c r="C49" s="231"/>
      <c r="D49" s="232"/>
      <c r="E49" s="18"/>
      <c r="F49" s="19">
        <v>27</v>
      </c>
    </row>
    <row r="50" spans="1:6" ht="13.5" thickBot="1" x14ac:dyDescent="0.25">
      <c r="A50" s="227"/>
      <c r="B50" s="227"/>
      <c r="C50" s="227"/>
      <c r="D50" s="227"/>
      <c r="E50" s="227"/>
      <c r="F50" s="227"/>
    </row>
    <row r="51" spans="1:6" x14ac:dyDescent="0.2">
      <c r="A51" s="175" t="s">
        <v>264</v>
      </c>
      <c r="B51" s="176"/>
      <c r="C51" s="176"/>
      <c r="D51" s="177"/>
      <c r="E51" s="6" t="s">
        <v>1</v>
      </c>
      <c r="F51" s="7" t="s">
        <v>3</v>
      </c>
    </row>
    <row r="52" spans="1:6" x14ac:dyDescent="0.2">
      <c r="A52" s="178" t="s">
        <v>265</v>
      </c>
      <c r="B52" s="179"/>
      <c r="C52" s="179"/>
      <c r="D52" s="180"/>
      <c r="E52" s="8" t="s">
        <v>2</v>
      </c>
      <c r="F52" s="41" t="s">
        <v>4</v>
      </c>
    </row>
    <row r="53" spans="1:6" x14ac:dyDescent="0.2">
      <c r="A53" s="157" t="s">
        <v>450</v>
      </c>
      <c r="B53" s="158"/>
      <c r="C53" s="158"/>
      <c r="D53" s="224"/>
      <c r="E53" s="44"/>
      <c r="F53" s="148">
        <v>3</v>
      </c>
    </row>
    <row r="54" spans="1:6" x14ac:dyDescent="0.2">
      <c r="A54" s="245" t="s">
        <v>451</v>
      </c>
      <c r="B54" s="246"/>
      <c r="C54" s="246"/>
      <c r="D54" s="247"/>
      <c r="E54" s="45"/>
      <c r="F54" s="149"/>
    </row>
    <row r="55" spans="1:6" x14ac:dyDescent="0.2">
      <c r="A55" s="245" t="s">
        <v>449</v>
      </c>
      <c r="B55" s="246"/>
      <c r="C55" s="246"/>
      <c r="D55" s="247"/>
      <c r="E55" s="46"/>
      <c r="F55" s="150"/>
    </row>
    <row r="56" spans="1:6" x14ac:dyDescent="0.2">
      <c r="A56" s="202" t="s">
        <v>13</v>
      </c>
      <c r="B56" s="203"/>
      <c r="C56" s="203"/>
      <c r="D56" s="204"/>
      <c r="E56" s="22"/>
      <c r="F56" s="21">
        <v>3</v>
      </c>
    </row>
    <row r="57" spans="1:6" x14ac:dyDescent="0.2">
      <c r="A57" s="202" t="s">
        <v>14</v>
      </c>
      <c r="B57" s="203"/>
      <c r="C57" s="203"/>
      <c r="D57" s="204"/>
      <c r="E57" s="22"/>
      <c r="F57" s="21">
        <v>3</v>
      </c>
    </row>
    <row r="58" spans="1:6" x14ac:dyDescent="0.2">
      <c r="A58" s="202" t="s">
        <v>15</v>
      </c>
      <c r="B58" s="203"/>
      <c r="C58" s="203"/>
      <c r="D58" s="204"/>
      <c r="E58" s="20"/>
      <c r="F58" s="21">
        <v>3</v>
      </c>
    </row>
    <row r="59" spans="1:6" x14ac:dyDescent="0.2">
      <c r="A59" s="157" t="s">
        <v>16</v>
      </c>
      <c r="B59" s="158"/>
      <c r="C59" s="158"/>
      <c r="D59" s="158"/>
      <c r="E59" s="158"/>
      <c r="F59" s="159"/>
    </row>
    <row r="60" spans="1:6" x14ac:dyDescent="0.2">
      <c r="A60" s="172"/>
      <c r="B60" s="189"/>
      <c r="C60" s="189"/>
      <c r="D60" s="190"/>
      <c r="E60" s="51"/>
      <c r="F60" s="23">
        <v>3</v>
      </c>
    </row>
    <row r="61" spans="1:6" x14ac:dyDescent="0.2">
      <c r="A61" s="172"/>
      <c r="B61" s="189"/>
      <c r="C61" s="189"/>
      <c r="D61" s="190"/>
      <c r="E61" s="51"/>
      <c r="F61" s="24">
        <v>3</v>
      </c>
    </row>
    <row r="62" spans="1:6" x14ac:dyDescent="0.2">
      <c r="A62" s="194" t="s">
        <v>31</v>
      </c>
      <c r="B62" s="200"/>
      <c r="C62" s="200"/>
      <c r="D62" s="200"/>
      <c r="E62" s="201"/>
      <c r="F62" s="25">
        <v>18</v>
      </c>
    </row>
    <row r="63" spans="1:6" x14ac:dyDescent="0.2">
      <c r="A63" s="194" t="s">
        <v>23</v>
      </c>
      <c r="B63" s="195"/>
      <c r="C63" s="195"/>
      <c r="D63" s="195"/>
      <c r="E63" s="196"/>
      <c r="F63" s="26">
        <v>63</v>
      </c>
    </row>
    <row r="64" spans="1:6" ht="13.5" thickBot="1" x14ac:dyDescent="0.25">
      <c r="A64" s="168" t="s">
        <v>262</v>
      </c>
      <c r="B64" s="169"/>
      <c r="C64" s="169"/>
      <c r="D64" s="169"/>
      <c r="E64" s="169"/>
      <c r="F64" s="170"/>
    </row>
    <row r="65" spans="1:6" ht="13.5" thickBot="1" x14ac:dyDescent="0.25">
      <c r="A65" s="171"/>
      <c r="B65" s="171"/>
      <c r="C65" s="171"/>
      <c r="D65" s="171"/>
      <c r="E65" s="171"/>
      <c r="F65" s="171"/>
    </row>
    <row r="66" spans="1:6" x14ac:dyDescent="0.2">
      <c r="A66" s="175" t="s">
        <v>291</v>
      </c>
      <c r="B66" s="176"/>
      <c r="C66" s="176"/>
      <c r="D66" s="177"/>
      <c r="E66" s="6" t="s">
        <v>1</v>
      </c>
      <c r="F66" s="7" t="s">
        <v>3</v>
      </c>
    </row>
    <row r="67" spans="1:6" x14ac:dyDescent="0.2">
      <c r="A67" s="178" t="s">
        <v>265</v>
      </c>
      <c r="B67" s="179"/>
      <c r="C67" s="179"/>
      <c r="D67" s="180"/>
      <c r="E67" s="8" t="s">
        <v>2</v>
      </c>
      <c r="F67" s="41" t="s">
        <v>4</v>
      </c>
    </row>
    <row r="68" spans="1:6" x14ac:dyDescent="0.2">
      <c r="A68" s="181" t="s">
        <v>293</v>
      </c>
      <c r="B68" s="182"/>
      <c r="C68" s="182"/>
      <c r="D68" s="183"/>
      <c r="E68" s="51"/>
      <c r="F68" s="69">
        <v>3</v>
      </c>
    </row>
    <row r="69" spans="1:6" x14ac:dyDescent="0.2">
      <c r="A69" s="181" t="s">
        <v>295</v>
      </c>
      <c r="B69" s="184"/>
      <c r="C69" s="184"/>
      <c r="D69" s="185"/>
      <c r="E69" s="51"/>
      <c r="F69" s="69">
        <v>3</v>
      </c>
    </row>
    <row r="70" spans="1:6" x14ac:dyDescent="0.2">
      <c r="A70" s="186" t="s">
        <v>294</v>
      </c>
      <c r="B70" s="187"/>
      <c r="C70" s="187"/>
      <c r="D70" s="188"/>
      <c r="E70" s="44"/>
      <c r="F70" s="39">
        <v>3</v>
      </c>
    </row>
    <row r="71" spans="1:6" x14ac:dyDescent="0.2">
      <c r="A71" s="197" t="s">
        <v>296</v>
      </c>
      <c r="B71" s="198"/>
      <c r="C71" s="198"/>
      <c r="D71" s="198"/>
      <c r="E71" s="198"/>
      <c r="F71" s="199"/>
    </row>
    <row r="72" spans="1:6" x14ac:dyDescent="0.2">
      <c r="A72" s="172"/>
      <c r="B72" s="189"/>
      <c r="C72" s="189"/>
      <c r="D72" s="190"/>
      <c r="E72" s="52"/>
      <c r="F72" s="23">
        <v>3</v>
      </c>
    </row>
    <row r="73" spans="1:6" ht="12.75" customHeight="1" x14ac:dyDescent="0.2">
      <c r="A73" s="172"/>
      <c r="B73" s="173"/>
      <c r="C73" s="173"/>
      <c r="D73" s="174"/>
      <c r="E73" s="52"/>
      <c r="F73" s="23">
        <v>3</v>
      </c>
    </row>
    <row r="74" spans="1:6" x14ac:dyDescent="0.2">
      <c r="A74" s="191"/>
      <c r="B74" s="192"/>
      <c r="C74" s="192"/>
      <c r="D74" s="193"/>
      <c r="E74" s="53"/>
      <c r="F74" s="24">
        <v>3</v>
      </c>
    </row>
    <row r="75" spans="1:6" x14ac:dyDescent="0.2">
      <c r="A75" s="194" t="s">
        <v>346</v>
      </c>
      <c r="B75" s="195"/>
      <c r="C75" s="195"/>
      <c r="D75" s="195"/>
      <c r="E75" s="196"/>
      <c r="F75" s="25">
        <v>18</v>
      </c>
    </row>
    <row r="76" spans="1:6" x14ac:dyDescent="0.2">
      <c r="A76" s="194" t="s">
        <v>396</v>
      </c>
      <c r="B76" s="195"/>
      <c r="C76" s="195"/>
      <c r="D76" s="195"/>
      <c r="E76" s="196"/>
      <c r="F76" s="26">
        <v>63</v>
      </c>
    </row>
    <row r="77" spans="1:6" ht="13.5" thickBot="1" x14ac:dyDescent="0.25">
      <c r="A77" s="168" t="s">
        <v>262</v>
      </c>
      <c r="B77" s="169"/>
      <c r="C77" s="169"/>
      <c r="D77" s="169"/>
      <c r="E77" s="169"/>
      <c r="F77" s="170"/>
    </row>
    <row r="78" spans="1:6" ht="13.5" thickBot="1" x14ac:dyDescent="0.25">
      <c r="A78" s="171"/>
      <c r="B78" s="171"/>
      <c r="C78" s="171"/>
      <c r="D78" s="171"/>
      <c r="E78" s="171"/>
      <c r="F78" s="171"/>
    </row>
    <row r="79" spans="1:6" x14ac:dyDescent="0.2">
      <c r="A79" s="175" t="s">
        <v>292</v>
      </c>
      <c r="B79" s="176"/>
      <c r="C79" s="176"/>
      <c r="D79" s="177"/>
      <c r="E79" s="6" t="s">
        <v>1</v>
      </c>
      <c r="F79" s="7" t="s">
        <v>3</v>
      </c>
    </row>
    <row r="80" spans="1:6" x14ac:dyDescent="0.2">
      <c r="A80" s="178" t="s">
        <v>265</v>
      </c>
      <c r="B80" s="179"/>
      <c r="C80" s="179"/>
      <c r="D80" s="180"/>
      <c r="E80" s="8" t="s">
        <v>2</v>
      </c>
      <c r="F80" s="41" t="s">
        <v>4</v>
      </c>
    </row>
    <row r="81" spans="1:6" x14ac:dyDescent="0.2">
      <c r="A81" s="157" t="s">
        <v>450</v>
      </c>
      <c r="B81" s="158"/>
      <c r="C81" s="158"/>
      <c r="D81" s="224"/>
      <c r="E81" s="44"/>
      <c r="F81" s="21">
        <v>3</v>
      </c>
    </row>
    <row r="82" spans="1:6" x14ac:dyDescent="0.2">
      <c r="A82" s="245" t="s">
        <v>451</v>
      </c>
      <c r="B82" s="246"/>
      <c r="C82" s="246"/>
      <c r="D82" s="247"/>
      <c r="E82" s="45"/>
      <c r="F82" s="43">
        <v>3</v>
      </c>
    </row>
    <row r="83" spans="1:6" x14ac:dyDescent="0.2">
      <c r="A83" s="245" t="s">
        <v>449</v>
      </c>
      <c r="B83" s="246"/>
      <c r="C83" s="246"/>
      <c r="D83" s="247"/>
      <c r="E83" s="46"/>
      <c r="F83" s="43">
        <v>3</v>
      </c>
    </row>
    <row r="84" spans="1:6" ht="12.6" customHeight="1" x14ac:dyDescent="0.2">
      <c r="A84" s="157" t="s">
        <v>297</v>
      </c>
      <c r="B84" s="158"/>
      <c r="C84" s="158"/>
      <c r="D84" s="224"/>
      <c r="E84" s="51"/>
      <c r="F84" s="148">
        <v>3</v>
      </c>
    </row>
    <row r="85" spans="1:6" x14ac:dyDescent="0.2">
      <c r="A85" s="301" t="s">
        <v>442</v>
      </c>
      <c r="B85" s="302"/>
      <c r="C85" s="302"/>
      <c r="D85" s="302"/>
      <c r="E85" s="303"/>
      <c r="F85" s="149"/>
    </row>
    <row r="86" spans="1:6" x14ac:dyDescent="0.2">
      <c r="A86" s="298"/>
      <c r="B86" s="299"/>
      <c r="C86" s="299"/>
      <c r="D86" s="300"/>
      <c r="E86" s="54"/>
      <c r="F86" s="42"/>
    </row>
    <row r="87" spans="1:6" x14ac:dyDescent="0.2">
      <c r="A87" s="157" t="s">
        <v>298</v>
      </c>
      <c r="B87" s="203"/>
      <c r="C87" s="203"/>
      <c r="D87" s="204"/>
      <c r="E87" s="52"/>
      <c r="F87" s="21">
        <v>3</v>
      </c>
    </row>
    <row r="88" spans="1:6" x14ac:dyDescent="0.2">
      <c r="A88" s="160" t="s">
        <v>414</v>
      </c>
      <c r="B88" s="161"/>
      <c r="C88" s="161"/>
      <c r="D88" s="161"/>
      <c r="E88" s="161"/>
      <c r="F88" s="162"/>
    </row>
    <row r="89" spans="1:6" ht="12.75" customHeight="1" x14ac:dyDescent="0.2">
      <c r="A89" s="163"/>
      <c r="B89" s="164"/>
      <c r="C89" s="164"/>
      <c r="D89" s="164"/>
      <c r="E89" s="164"/>
      <c r="F89" s="165"/>
    </row>
    <row r="90" spans="1:6" x14ac:dyDescent="0.2">
      <c r="A90" s="218"/>
      <c r="B90" s="225"/>
      <c r="C90" s="225"/>
      <c r="D90" s="226"/>
      <c r="E90" s="55"/>
      <c r="F90" s="23">
        <v>3</v>
      </c>
    </row>
    <row r="91" spans="1:6" x14ac:dyDescent="0.2">
      <c r="A91" s="218"/>
      <c r="B91" s="219"/>
      <c r="C91" s="219"/>
      <c r="D91" s="220"/>
      <c r="E91" s="55"/>
      <c r="F91" s="23">
        <v>3</v>
      </c>
    </row>
    <row r="92" spans="1:6" x14ac:dyDescent="0.2">
      <c r="A92" s="221"/>
      <c r="B92" s="222"/>
      <c r="C92" s="222"/>
      <c r="D92" s="223"/>
      <c r="E92" s="53"/>
      <c r="F92" s="24">
        <v>3</v>
      </c>
    </row>
    <row r="93" spans="1:6" x14ac:dyDescent="0.2">
      <c r="A93" s="194" t="s">
        <v>345</v>
      </c>
      <c r="B93" s="195"/>
      <c r="C93" s="195"/>
      <c r="D93" s="195"/>
      <c r="E93" s="196"/>
      <c r="F93" s="25">
        <v>18</v>
      </c>
    </row>
    <row r="94" spans="1:6" x14ac:dyDescent="0.2">
      <c r="A94" s="194" t="s">
        <v>23</v>
      </c>
      <c r="B94" s="195"/>
      <c r="C94" s="195"/>
      <c r="D94" s="195"/>
      <c r="E94" s="196"/>
      <c r="F94" s="26">
        <v>63</v>
      </c>
    </row>
    <row r="95" spans="1:6" ht="12.75" customHeight="1" thickBot="1" x14ac:dyDescent="0.25">
      <c r="A95" s="168" t="s">
        <v>262</v>
      </c>
      <c r="B95" s="169"/>
      <c r="C95" s="169"/>
      <c r="D95" s="169"/>
      <c r="E95" s="169"/>
      <c r="F95" s="170"/>
    </row>
    <row r="96" spans="1:6" ht="12.75" customHeight="1" thickBot="1" x14ac:dyDescent="0.25">
      <c r="A96" s="211"/>
      <c r="B96" s="211"/>
      <c r="C96" s="211"/>
      <c r="D96" s="211"/>
      <c r="E96" s="211"/>
      <c r="F96" s="211"/>
    </row>
    <row r="97" spans="1:6" ht="12.75" customHeight="1" x14ac:dyDescent="0.2">
      <c r="A97" s="154" t="s">
        <v>418</v>
      </c>
      <c r="B97" s="155"/>
      <c r="C97" s="155"/>
      <c r="D97" s="155"/>
      <c r="E97" s="155"/>
      <c r="F97" s="156"/>
    </row>
    <row r="98" spans="1:6" x14ac:dyDescent="0.2">
      <c r="A98" s="212" t="s">
        <v>419</v>
      </c>
      <c r="B98" s="213"/>
      <c r="C98" s="213"/>
      <c r="D98" s="213"/>
      <c r="E98" s="213"/>
      <c r="F98" s="214"/>
    </row>
    <row r="99" spans="1:6" x14ac:dyDescent="0.2">
      <c r="A99" s="212" t="s">
        <v>420</v>
      </c>
      <c r="B99" s="213"/>
      <c r="C99" s="213"/>
      <c r="D99" s="213"/>
      <c r="E99" s="213"/>
      <c r="F99" s="214"/>
    </row>
    <row r="100" spans="1:6" x14ac:dyDescent="0.2">
      <c r="A100" s="215" t="s">
        <v>421</v>
      </c>
      <c r="B100" s="216"/>
      <c r="C100" s="216"/>
      <c r="D100" s="216"/>
      <c r="E100" s="216"/>
      <c r="F100" s="217"/>
    </row>
    <row r="101" spans="1:6" x14ac:dyDescent="0.2">
      <c r="A101" s="205" t="s">
        <v>417</v>
      </c>
      <c r="B101" s="206"/>
      <c r="C101" s="206"/>
      <c r="D101" s="206"/>
      <c r="E101" s="206"/>
      <c r="F101" s="207"/>
    </row>
    <row r="102" spans="1:6" x14ac:dyDescent="0.2">
      <c r="A102" s="205"/>
      <c r="B102" s="206"/>
      <c r="C102" s="206"/>
      <c r="D102" s="206"/>
      <c r="E102" s="206"/>
      <c r="F102" s="207"/>
    </row>
    <row r="103" spans="1:6" ht="13.5" thickBot="1" x14ac:dyDescent="0.25">
      <c r="A103" s="208"/>
      <c r="B103" s="209"/>
      <c r="C103" s="209"/>
      <c r="D103" s="209"/>
      <c r="E103" s="209"/>
      <c r="F103" s="210"/>
    </row>
  </sheetData>
  <mergeCells count="104">
    <mergeCell ref="F84:F85"/>
    <mergeCell ref="A82:D82"/>
    <mergeCell ref="A83:D83"/>
    <mergeCell ref="E23:E24"/>
    <mergeCell ref="F29:F30"/>
    <mergeCell ref="A31:F32"/>
    <mergeCell ref="A5:D5"/>
    <mergeCell ref="F23:F24"/>
    <mergeCell ref="A7:D7"/>
    <mergeCell ref="A9:D9"/>
    <mergeCell ref="A11:D11"/>
    <mergeCell ref="A12:D12"/>
    <mergeCell ref="A6:D6"/>
    <mergeCell ref="A8:D8"/>
    <mergeCell ref="A10:D10"/>
    <mergeCell ref="A13:D13"/>
    <mergeCell ref="A14:F15"/>
    <mergeCell ref="A16:F18"/>
    <mergeCell ref="A19:F19"/>
    <mergeCell ref="A20:D20"/>
    <mergeCell ref="A21:D21"/>
    <mergeCell ref="A22:D22"/>
    <mergeCell ref="A23:D23"/>
    <mergeCell ref="A24:D24"/>
    <mergeCell ref="A25:D25"/>
    <mergeCell ref="A26:D26"/>
    <mergeCell ref="A27:D27"/>
    <mergeCell ref="A30:D30"/>
    <mergeCell ref="A28:D28"/>
    <mergeCell ref="A46:D46"/>
    <mergeCell ref="A42:D42"/>
    <mergeCell ref="A43:D43"/>
    <mergeCell ref="A45:D45"/>
    <mergeCell ref="A53:D53"/>
    <mergeCell ref="A54:D54"/>
    <mergeCell ref="A55:D55"/>
    <mergeCell ref="A39:D39"/>
    <mergeCell ref="A29:E29"/>
    <mergeCell ref="A44:D44"/>
    <mergeCell ref="A40:D40"/>
    <mergeCell ref="A41:D41"/>
    <mergeCell ref="A36:D36"/>
    <mergeCell ref="A37:D37"/>
    <mergeCell ref="A38:D38"/>
    <mergeCell ref="A34:E34"/>
    <mergeCell ref="A35:F35"/>
    <mergeCell ref="A33:D33"/>
    <mergeCell ref="A50:F50"/>
    <mergeCell ref="F47:F48"/>
    <mergeCell ref="A48:D48"/>
    <mergeCell ref="A60:D60"/>
    <mergeCell ref="A51:D51"/>
    <mergeCell ref="A49:D49"/>
    <mergeCell ref="A47:D47"/>
    <mergeCell ref="A52:D52"/>
    <mergeCell ref="A58:D58"/>
    <mergeCell ref="A63:E63"/>
    <mergeCell ref="A56:D56"/>
    <mergeCell ref="A57:D57"/>
    <mergeCell ref="A101:F103"/>
    <mergeCell ref="A96:F96"/>
    <mergeCell ref="A98:F98"/>
    <mergeCell ref="A99:F99"/>
    <mergeCell ref="A100:F100"/>
    <mergeCell ref="A91:D91"/>
    <mergeCell ref="A92:D92"/>
    <mergeCell ref="A84:D84"/>
    <mergeCell ref="A79:D79"/>
    <mergeCell ref="A93:E93"/>
    <mergeCell ref="A94:E94"/>
    <mergeCell ref="A90:D90"/>
    <mergeCell ref="A95:F95"/>
    <mergeCell ref="A61:D61"/>
    <mergeCell ref="A77:F77"/>
    <mergeCell ref="A78:F78"/>
    <mergeCell ref="A86:D86"/>
    <mergeCell ref="A80:D80"/>
    <mergeCell ref="A81:D81"/>
    <mergeCell ref="A87:D87"/>
    <mergeCell ref="A85:E85"/>
    <mergeCell ref="A4:F4"/>
    <mergeCell ref="F53:F55"/>
    <mergeCell ref="E47:E48"/>
    <mergeCell ref="B3:E3"/>
    <mergeCell ref="A97:F97"/>
    <mergeCell ref="A59:F59"/>
    <mergeCell ref="A88:F89"/>
    <mergeCell ref="J3:M3"/>
    <mergeCell ref="A1:F1"/>
    <mergeCell ref="A2:F2"/>
    <mergeCell ref="A64:F64"/>
    <mergeCell ref="A65:F65"/>
    <mergeCell ref="A73:D73"/>
    <mergeCell ref="A66:D66"/>
    <mergeCell ref="A67:D67"/>
    <mergeCell ref="A68:D68"/>
    <mergeCell ref="A69:D69"/>
    <mergeCell ref="A70:D70"/>
    <mergeCell ref="A72:D72"/>
    <mergeCell ref="A74:D74"/>
    <mergeCell ref="A75:E75"/>
    <mergeCell ref="A76:E76"/>
    <mergeCell ref="A71:F71"/>
    <mergeCell ref="A62:E62"/>
  </mergeCells>
  <pageMargins left="0.7" right="0.7" top="0.75" bottom="0.75" header="0.3" footer="0.3"/>
  <pageSetup scale="88" fitToHeight="2" orientation="portrait" r:id="rId1"/>
  <rowBreaks count="1" manualBreakCount="1">
    <brk id="50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Check Box 15">
              <controlPr defaultSize="0" autoFill="0" autoLine="0" autoPict="0">
                <anchor moveWithCells="1">
                  <from>
                    <xdr:col>0</xdr:col>
                    <xdr:colOff>438150</xdr:colOff>
                    <xdr:row>97</xdr:row>
                    <xdr:rowOff>0</xdr:rowOff>
                  </from>
                  <to>
                    <xdr:col>0</xdr:col>
                    <xdr:colOff>628650</xdr:colOff>
                    <xdr:row>98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0</xdr:col>
                    <xdr:colOff>438150</xdr:colOff>
                    <xdr:row>97</xdr:row>
                    <xdr:rowOff>133350</xdr:rowOff>
                  </from>
                  <to>
                    <xdr:col>0</xdr:col>
                    <xdr:colOff>628650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0</xdr:col>
                    <xdr:colOff>438150</xdr:colOff>
                    <xdr:row>98</xdr:row>
                    <xdr:rowOff>133350</xdr:rowOff>
                  </from>
                  <to>
                    <xdr:col>0</xdr:col>
                    <xdr:colOff>628650</xdr:colOff>
                    <xdr:row>100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Validation!$A$2:$A$128</xm:f>
          </x14:formula1>
          <xm:sqref>A26:D26</xm:sqref>
        </x14:dataValidation>
        <x14:dataValidation type="list" allowBlank="1" showInputMessage="1" showErrorMessage="1" xr:uid="{00000000-0002-0000-0000-000001000000}">
          <x14:formula1>
            <xm:f>Validation!$B$2:$B$101</xm:f>
          </x14:formula1>
          <xm:sqref>A28:D28</xm:sqref>
        </x14:dataValidation>
        <x14:dataValidation type="list" allowBlank="1" showInputMessage="1" showErrorMessage="1" xr:uid="{00000000-0002-0000-0000-000002000000}">
          <x14:formula1>
            <xm:f>Validation!$C$2:$C$5</xm:f>
          </x14:formula1>
          <xm:sqref>A30:D30</xm:sqref>
        </x14:dataValidation>
        <x14:dataValidation type="list" allowBlank="1" showInputMessage="1" showErrorMessage="1" xr:uid="{00000000-0002-0000-0000-000003000000}">
          <x14:formula1>
            <xm:f>Validation!$D$2:$D$31</xm:f>
          </x14:formula1>
          <xm:sqref>A33:D33 A86:D86</xm:sqref>
        </x14:dataValidation>
        <x14:dataValidation type="list" allowBlank="1" showInputMessage="1" showErrorMessage="1" xr:uid="{00000000-0002-0000-0000-000004000000}">
          <x14:formula1>
            <xm:f>Validation!$F$2:$F$43</xm:f>
          </x14:formula1>
          <xm:sqref>A72:D74</xm:sqref>
        </x14:dataValidation>
        <x14:dataValidation type="list" allowBlank="1" showInputMessage="1" showErrorMessage="1" xr:uid="{00000000-0002-0000-0000-000005000000}">
          <x14:formula1>
            <xm:f>Validation!$G$2:$G$33</xm:f>
          </x14:formula1>
          <xm:sqref>A90:D92</xm:sqref>
        </x14:dataValidation>
        <x14:dataValidation type="list" allowBlank="1" showInputMessage="1" showErrorMessage="1" xr:uid="{00000000-0002-0000-0000-000006000000}">
          <x14:formula1>
            <xm:f>Validation!$E$2:$E$9</xm:f>
          </x14:formula1>
          <xm:sqref>A60:D61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0"/>
  <sheetViews>
    <sheetView view="pageBreakPreview" zoomScale="90" zoomScaleNormal="110" zoomScaleSheetLayoutView="90" workbookViewId="0">
      <selection sqref="A1:D1"/>
    </sheetView>
  </sheetViews>
  <sheetFormatPr defaultColWidth="9.140625" defaultRowHeight="12.75" x14ac:dyDescent="0.2"/>
  <cols>
    <col min="1" max="1" width="9.140625" style="73"/>
    <col min="2" max="2" width="30.42578125" style="73" customWidth="1"/>
    <col min="3" max="3" width="9.140625" style="73"/>
    <col min="4" max="4" width="14" style="73" customWidth="1"/>
    <col min="5" max="6" width="15.5703125" style="73" customWidth="1"/>
    <col min="7" max="7" width="5.7109375" style="73" bestFit="1" customWidth="1"/>
    <col min="8" max="16384" width="9.140625" style="73"/>
  </cols>
  <sheetData>
    <row r="1" spans="1:13" x14ac:dyDescent="0.2">
      <c r="A1" s="309" t="s">
        <v>311</v>
      </c>
      <c r="B1" s="310"/>
      <c r="C1" s="310"/>
      <c r="D1" s="311"/>
      <c r="E1" s="306" t="s">
        <v>457</v>
      </c>
      <c r="F1" s="71" t="s">
        <v>5</v>
      </c>
      <c r="G1" s="72" t="s">
        <v>3</v>
      </c>
    </row>
    <row r="2" spans="1:13" x14ac:dyDescent="0.2">
      <c r="A2" s="312" t="s">
        <v>300</v>
      </c>
      <c r="B2" s="313"/>
      <c r="C2" s="313"/>
      <c r="D2" s="314"/>
      <c r="E2" s="307"/>
      <c r="F2" s="74" t="s">
        <v>2</v>
      </c>
      <c r="G2" s="75" t="s">
        <v>4</v>
      </c>
      <c r="I2" s="415" t="s">
        <v>443</v>
      </c>
      <c r="J2" s="415"/>
      <c r="K2" s="415"/>
      <c r="L2" s="415"/>
      <c r="M2" s="415"/>
    </row>
    <row r="3" spans="1:13" x14ac:dyDescent="0.2">
      <c r="A3" s="315" t="s">
        <v>22</v>
      </c>
      <c r="B3" s="316"/>
      <c r="C3" s="316"/>
      <c r="D3" s="317"/>
      <c r="E3" s="27">
        <f>'BAS Degree Tracks'!E44</f>
        <v>0</v>
      </c>
      <c r="F3" s="113"/>
      <c r="G3" s="76">
        <v>3</v>
      </c>
      <c r="I3" s="415"/>
      <c r="J3" s="415"/>
      <c r="K3" s="415"/>
      <c r="L3" s="415"/>
      <c r="M3" s="415"/>
    </row>
    <row r="4" spans="1:13" x14ac:dyDescent="0.2">
      <c r="A4" s="315" t="s">
        <v>304</v>
      </c>
      <c r="B4" s="316"/>
      <c r="C4" s="316"/>
      <c r="D4" s="317"/>
      <c r="E4" s="27">
        <f>'BAS Degree Tracks'!E45</f>
        <v>0</v>
      </c>
      <c r="F4" s="114"/>
      <c r="G4" s="77">
        <v>3</v>
      </c>
      <c r="I4" s="415"/>
      <c r="J4" s="415"/>
      <c r="K4" s="415"/>
      <c r="L4" s="415"/>
      <c r="M4" s="415"/>
    </row>
    <row r="5" spans="1:13" x14ac:dyDescent="0.2">
      <c r="A5" s="315" t="s">
        <v>445</v>
      </c>
      <c r="B5" s="316"/>
      <c r="C5" s="316"/>
      <c r="D5" s="316"/>
      <c r="E5" s="316"/>
      <c r="F5" s="316"/>
      <c r="G5" s="424"/>
      <c r="I5" s="415"/>
      <c r="J5" s="415"/>
      <c r="K5" s="415"/>
      <c r="L5" s="415"/>
      <c r="M5" s="415"/>
    </row>
    <row r="6" spans="1:13" ht="12.75" customHeight="1" x14ac:dyDescent="0.2">
      <c r="A6" s="356" t="s">
        <v>245</v>
      </c>
      <c r="B6" s="357"/>
      <c r="C6" s="357"/>
      <c r="D6" s="357"/>
      <c r="E6" s="27" t="str">
        <f>IF('BAS Degree Tracks'!E70&lt;&gt;"",'BAS Degree Tracks'!E70,IF('BAS Degree Tracks'!A90="ACT 196 Payroll Accounting",'BAS Degree Tracks'!E90,IF('BAS Degree Tracks'!A91="ACT 196 Payroll Accounting",'BAS Degree Tracks'!E91,IF('BAS Degree Tracks'!A92="ACT 196 Payroll Accounting",'BAS Degree Tracks'!E92," "))))</f>
        <v xml:space="preserve"> </v>
      </c>
      <c r="F6" s="115"/>
      <c r="G6" s="78">
        <v>3</v>
      </c>
      <c r="I6" s="79"/>
      <c r="J6" s="79"/>
      <c r="K6" s="79"/>
      <c r="L6" s="79"/>
      <c r="M6" s="79"/>
    </row>
    <row r="7" spans="1:13" ht="12.75" customHeight="1" x14ac:dyDescent="0.2">
      <c r="A7" s="356" t="s">
        <v>246</v>
      </c>
      <c r="B7" s="357"/>
      <c r="C7" s="357"/>
      <c r="D7" s="357"/>
      <c r="E7" s="27" t="str">
        <f>IF('BAS Degree Tracks'!A60="ACT 277 Managerial Accounting Topics", 'BAS Degree Tracks'!E60, IF('BAS Degree Tracks'!A61="ACT 277 Managerial Accounting Topics", 'BAS Degree Tracks'!E61, ""))</f>
        <v/>
      </c>
      <c r="F7" s="115"/>
      <c r="G7" s="78">
        <v>3</v>
      </c>
      <c r="I7" s="79"/>
      <c r="J7" s="79"/>
      <c r="K7" s="79"/>
      <c r="L7" s="79"/>
      <c r="M7" s="79"/>
    </row>
    <row r="8" spans="1:13" ht="12.75" customHeight="1" x14ac:dyDescent="0.2">
      <c r="A8" s="356" t="s">
        <v>424</v>
      </c>
      <c r="B8" s="357"/>
      <c r="C8" s="357"/>
      <c r="D8" s="357"/>
      <c r="E8" s="27">
        <f>'BAS Degree Tracks'!E56</f>
        <v>0</v>
      </c>
      <c r="F8" s="115"/>
      <c r="G8" s="78">
        <v>3</v>
      </c>
      <c r="I8" s="79"/>
      <c r="J8" s="79"/>
      <c r="K8" s="79"/>
      <c r="L8" s="79"/>
      <c r="M8" s="79"/>
    </row>
    <row r="9" spans="1:13" ht="12.75" customHeight="1" x14ac:dyDescent="0.2">
      <c r="A9" s="356" t="s">
        <v>425</v>
      </c>
      <c r="B9" s="357"/>
      <c r="C9" s="357"/>
      <c r="D9" s="357"/>
      <c r="E9" s="27">
        <f>'BAS Degree Tracks'!E57</f>
        <v>0</v>
      </c>
      <c r="F9" s="115"/>
      <c r="G9" s="78">
        <v>3</v>
      </c>
    </row>
    <row r="10" spans="1:13" x14ac:dyDescent="0.2">
      <c r="A10" s="356" t="s">
        <v>426</v>
      </c>
      <c r="B10" s="357"/>
      <c r="C10" s="357"/>
      <c r="D10" s="357"/>
      <c r="E10" s="27">
        <f>'BAS Degree Tracks'!E58</f>
        <v>0</v>
      </c>
      <c r="F10" s="115"/>
      <c r="G10" s="78">
        <v>3</v>
      </c>
    </row>
    <row r="11" spans="1:13" x14ac:dyDescent="0.2">
      <c r="A11" s="356" t="s">
        <v>427</v>
      </c>
      <c r="B11" s="357"/>
      <c r="C11" s="357"/>
      <c r="D11" s="357"/>
      <c r="E11" s="27" t="str">
        <f>IF('BAS Degree Tracks'!A60="ACT 290 Selected Topics in Accounting (Topic)", 'BAS Degree Tracks'!E60, IF('BAS Degree Tracks'!A61="ACT 290 Selected Topics in Accounting (Topic)", 'BAS Degree Tracks'!E61, ""))</f>
        <v/>
      </c>
      <c r="F11" s="115"/>
      <c r="G11" s="78">
        <v>3</v>
      </c>
    </row>
    <row r="12" spans="1:13" x14ac:dyDescent="0.2">
      <c r="A12" s="356" t="s">
        <v>249</v>
      </c>
      <c r="B12" s="357"/>
      <c r="C12" s="357"/>
      <c r="D12" s="357"/>
      <c r="E12" s="27" t="str">
        <f>IF('BAS Degree Tracks'!A60="ACT 295 Corporate and Partnership Taxation", 'BAS Degree Tracks'!E60, IF('BAS Degree Tracks'!A61="ACT 295 Corporate and Partnership Taxation", 'BAS Degree Tracks'!E61, ""))</f>
        <v/>
      </c>
      <c r="F12" s="115"/>
      <c r="G12" s="78">
        <v>3</v>
      </c>
    </row>
    <row r="13" spans="1:13" x14ac:dyDescent="0.2">
      <c r="A13" s="356" t="s">
        <v>251</v>
      </c>
      <c r="B13" s="357"/>
      <c r="C13" s="357"/>
      <c r="D13" s="357"/>
      <c r="E13" s="27" t="str">
        <f>IF('BAS Degree Tracks'!A60="BAS 120 Personal Finance",'BAS Degree Tracks'!E60,IF('BAS Degree Tracks'!A61="BAS 120 Personal Finance",'BAS Degree Tracks'!E61,IF('BAS Degree Tracks'!A90="BAS 120 Personal Finance",'BAS Degree Tracks'!E90,IF('BAS Degree Tracks'!A91="BAS 120 Personal Finance",'BAS Degree Tracks'!E91,IF('BAS Degree Tracks'!A92="BAS 120 Personal Finance",'BAS Degree Tracks'!E92,"")))))</f>
        <v/>
      </c>
      <c r="F13" s="115"/>
      <c r="G13" s="78">
        <v>3</v>
      </c>
    </row>
    <row r="14" spans="1:13" x14ac:dyDescent="0.2">
      <c r="A14" s="356" t="s">
        <v>247</v>
      </c>
      <c r="B14" s="357"/>
      <c r="C14" s="357"/>
      <c r="D14" s="357"/>
      <c r="E14" s="27" t="str">
        <f>IF('BAS Degree Tracks'!A60="BAS 212 Introduction to Financial Management", 'BAS Degree Tracks'!E60, IF('BAS Degree Tracks'!A61="BAS 212 Introduction to Financial Management", 'BAS Degree Tracks'!E61, IF('BAS Degree Tracks'!A72="BAS 212 Introduction to Financial Management", 'BAS Degree Tracks'!E72, IF('BAS Degree Tracks'!A73="BAS 212 Introduction to Financial Management", 'BAS Degree Tracks'!E73, IF('BAS Degree Tracks'!A74="BAS 212 Introduction to Financial Management", 'BAS Degree Tracks'!E74, IF('BAS Degree Tracks'!A90="BAS 212 Introduction to Financial Management", 'BAS Degree Tracks'!E90, IF('BAS Degree Tracks'!A91="BAS 212 Introduction to Financial Management", 'BAS Degree Tracks'!E91, IF('BAS Degree Tracks'!A92="BAS 212 Introduction to Financial Management", 'BAS Degree Tracks'!E92, ""))))))))</f>
        <v/>
      </c>
      <c r="F14" s="115"/>
      <c r="G14" s="78">
        <v>3</v>
      </c>
    </row>
    <row r="15" spans="1:13" x14ac:dyDescent="0.2">
      <c r="A15" s="356" t="s">
        <v>252</v>
      </c>
      <c r="B15" s="357"/>
      <c r="C15" s="357"/>
      <c r="D15" s="357"/>
      <c r="E15" s="27" t="str">
        <f>IF('BAS Degree Tracks'!A60="COE 199 Cooperative Education", 'BAS Degree Tracks'!E60, IF('BAS Degree Tracks'!A61="COE 199 Cooperative Education", 'BAS Degree Tracks'!E61, IF('BAS Degree Tracks'!A72="COE 199 Cooperative Education", 'BAS Degree Tracks'!E72, IF('BAS Degree Tracks'!A73="COE 199 Cooperative Education", 'BAS Degree Tracks'!E73, IF('BAS Degree Tracks'!A74="COE 199 Cooperative Education", 'BAS Degree Tracks'!E74, IF('BAS Degree Tracks'!A90="COE 199 Cooperative Education", 'BAS Degree Tracks'!E90, IF('BAS Degree Tracks'!A91="COE 199 Cooperative Education", 'BAS Degree Tracks'!E91, IF('BAS Degree Tracks'!A92="COE 199 Cooperative Education", 'BAS Degree Tracks'!E92, ""))))))))</f>
        <v/>
      </c>
      <c r="F15" s="115"/>
      <c r="G15" s="78">
        <v>3</v>
      </c>
    </row>
    <row r="16" spans="1:13" x14ac:dyDescent="0.2">
      <c r="A16" s="354" t="s">
        <v>253</v>
      </c>
      <c r="B16" s="355"/>
      <c r="C16" s="355"/>
      <c r="D16" s="355"/>
      <c r="E16" s="27" t="str">
        <f>IF('BAS Degree Tracks'!A60="BAS 280 Business Internship", 'BAS Degree Tracks'!E60, IF('BAS Degree Tracks'!A61="BAS 280 Business Internship", 'BAS Degree Tracks'!E61, IF('BAS Degree Tracks'!A72="BAS 280 Business Internship", 'BAS Degree Tracks'!E72, IF('BAS Degree Tracks'!A73="BAS 280 Business Internship", 'BAS Degree Tracks'!E73, IF('BAS Degree Tracks'!A74="BAS 280 Business Internship", 'BAS Degree Tracks'!E74, IF('BAS Degree Tracks'!A90="BAS 280 Business Internship", 'BAS Degree Tracks'!E90, IF('BAS Degree Tracks'!A91="BAS 280 Business Internship", 'BAS Degree Tracks'!E91, IF('BAS Degree Tracks'!A92="BAS 280 Business Internship", 'BAS Degree Tracks'!E92, ""))))))))</f>
        <v/>
      </c>
      <c r="F16" s="115"/>
      <c r="G16" s="78">
        <v>3</v>
      </c>
    </row>
    <row r="17" spans="1:7" ht="13.5" thickBot="1" x14ac:dyDescent="0.25">
      <c r="A17" s="358" t="s">
        <v>301</v>
      </c>
      <c r="B17" s="359"/>
      <c r="C17" s="359"/>
      <c r="D17" s="359"/>
      <c r="E17" s="359"/>
      <c r="F17" s="80"/>
      <c r="G17" s="81">
        <v>18</v>
      </c>
    </row>
    <row r="18" spans="1:7" ht="13.5" thickBot="1" x14ac:dyDescent="0.25">
      <c r="A18" s="360"/>
      <c r="B18" s="360"/>
      <c r="C18" s="360"/>
      <c r="D18" s="360"/>
      <c r="E18" s="360"/>
      <c r="F18" s="360"/>
      <c r="G18" s="360"/>
    </row>
    <row r="19" spans="1:7" x14ac:dyDescent="0.2">
      <c r="A19" s="322" t="s">
        <v>312</v>
      </c>
      <c r="B19" s="323"/>
      <c r="C19" s="323"/>
      <c r="D19" s="345"/>
      <c r="E19" s="308" t="s">
        <v>457</v>
      </c>
      <c r="F19" s="71" t="s">
        <v>1</v>
      </c>
      <c r="G19" s="72" t="s">
        <v>3</v>
      </c>
    </row>
    <row r="20" spans="1:7" x14ac:dyDescent="0.2">
      <c r="A20" s="351" t="s">
        <v>300</v>
      </c>
      <c r="B20" s="352"/>
      <c r="C20" s="352"/>
      <c r="D20" s="353"/>
      <c r="E20" s="307"/>
      <c r="F20" s="74" t="s">
        <v>2</v>
      </c>
      <c r="G20" s="75" t="s">
        <v>4</v>
      </c>
    </row>
    <row r="21" spans="1:7" x14ac:dyDescent="0.2">
      <c r="A21" s="339" t="s">
        <v>303</v>
      </c>
      <c r="B21" s="340"/>
      <c r="C21" s="340"/>
      <c r="D21" s="341"/>
      <c r="E21" s="27">
        <f>'BAS Degree Tracks'!E44</f>
        <v>0</v>
      </c>
      <c r="F21" s="116"/>
      <c r="G21" s="82">
        <v>3</v>
      </c>
    </row>
    <row r="22" spans="1:7" x14ac:dyDescent="0.2">
      <c r="A22" s="348" t="s">
        <v>294</v>
      </c>
      <c r="B22" s="349"/>
      <c r="C22" s="349"/>
      <c r="D22" s="350"/>
      <c r="E22" s="27">
        <f>'BAS Degree Tracks'!E70</f>
        <v>0</v>
      </c>
      <c r="F22" s="116"/>
      <c r="G22" s="83">
        <v>3</v>
      </c>
    </row>
    <row r="23" spans="1:7" x14ac:dyDescent="0.2">
      <c r="A23" s="348" t="s">
        <v>13</v>
      </c>
      <c r="B23" s="349"/>
      <c r="C23" s="349"/>
      <c r="D23" s="350"/>
      <c r="E23" s="27">
        <f>'BAS Degree Tracks'!E56</f>
        <v>0</v>
      </c>
      <c r="F23" s="116"/>
      <c r="G23" s="83">
        <v>3</v>
      </c>
    </row>
    <row r="24" spans="1:7" x14ac:dyDescent="0.2">
      <c r="A24" s="348" t="s">
        <v>14</v>
      </c>
      <c r="B24" s="349"/>
      <c r="C24" s="349"/>
      <c r="D24" s="350"/>
      <c r="E24" s="27">
        <f>'BAS Degree Tracks'!E57</f>
        <v>0</v>
      </c>
      <c r="F24" s="116"/>
      <c r="G24" s="83">
        <v>3</v>
      </c>
    </row>
    <row r="25" spans="1:7" x14ac:dyDescent="0.2">
      <c r="A25" s="348" t="s">
        <v>15</v>
      </c>
      <c r="B25" s="349"/>
      <c r="C25" s="349"/>
      <c r="D25" s="350"/>
      <c r="E25" s="27">
        <f>'BAS Degree Tracks'!E58</f>
        <v>0</v>
      </c>
      <c r="F25" s="116"/>
      <c r="G25" s="83">
        <v>3</v>
      </c>
    </row>
    <row r="26" spans="1:7" x14ac:dyDescent="0.2">
      <c r="A26" s="336" t="s">
        <v>27</v>
      </c>
      <c r="B26" s="337"/>
      <c r="C26" s="337"/>
      <c r="D26" s="338"/>
      <c r="E26" s="320">
        <f>'BAS Degree Tracks'!E46</f>
        <v>0</v>
      </c>
      <c r="F26" s="116"/>
      <c r="G26" s="318">
        <v>3</v>
      </c>
    </row>
    <row r="27" spans="1:7" x14ac:dyDescent="0.2">
      <c r="A27" s="339" t="s">
        <v>28</v>
      </c>
      <c r="B27" s="340"/>
      <c r="C27" s="340"/>
      <c r="D27" s="341"/>
      <c r="E27" s="321"/>
      <c r="F27" s="117"/>
      <c r="G27" s="319"/>
    </row>
    <row r="28" spans="1:7" ht="13.5" thickBot="1" x14ac:dyDescent="0.25">
      <c r="A28" s="342" t="s">
        <v>301</v>
      </c>
      <c r="B28" s="343"/>
      <c r="C28" s="343"/>
      <c r="D28" s="344"/>
      <c r="E28" s="84"/>
      <c r="F28" s="85"/>
      <c r="G28" s="86">
        <v>18</v>
      </c>
    </row>
    <row r="29" spans="1:7" ht="13.5" thickBot="1" x14ac:dyDescent="0.25">
      <c r="A29" s="335"/>
      <c r="B29" s="335"/>
      <c r="C29" s="335"/>
      <c r="D29" s="335"/>
      <c r="E29" s="335"/>
      <c r="F29" s="335"/>
      <c r="G29" s="335"/>
    </row>
    <row r="30" spans="1:7" x14ac:dyDescent="0.2">
      <c r="A30" s="322" t="s">
        <v>299</v>
      </c>
      <c r="B30" s="323"/>
      <c r="C30" s="323"/>
      <c r="D30" s="323"/>
      <c r="E30" s="308" t="s">
        <v>457</v>
      </c>
      <c r="F30" s="71" t="s">
        <v>1</v>
      </c>
      <c r="G30" s="72" t="s">
        <v>3</v>
      </c>
    </row>
    <row r="31" spans="1:7" x14ac:dyDescent="0.2">
      <c r="A31" s="324" t="s">
        <v>300</v>
      </c>
      <c r="B31" s="325"/>
      <c r="C31" s="325"/>
      <c r="D31" s="325"/>
      <c r="E31" s="307"/>
      <c r="F31" s="74" t="s">
        <v>2</v>
      </c>
      <c r="G31" s="75" t="s">
        <v>4</v>
      </c>
    </row>
    <row r="32" spans="1:7" x14ac:dyDescent="0.2">
      <c r="A32" s="346" t="s">
        <v>18</v>
      </c>
      <c r="B32" s="347"/>
      <c r="C32" s="347"/>
      <c r="D32" s="347"/>
      <c r="E32" s="27">
        <f>'BAS Degree Tracks'!E41</f>
        <v>0</v>
      </c>
      <c r="F32" s="114"/>
      <c r="G32" s="87">
        <v>3</v>
      </c>
    </row>
    <row r="33" spans="1:13" x14ac:dyDescent="0.2">
      <c r="A33" s="339" t="s">
        <v>19</v>
      </c>
      <c r="B33" s="340"/>
      <c r="C33" s="340"/>
      <c r="D33" s="340"/>
      <c r="E33" s="27">
        <f>'BAS Degree Tracks'!E42</f>
        <v>0</v>
      </c>
      <c r="F33" s="114"/>
      <c r="G33" s="88">
        <v>3</v>
      </c>
    </row>
    <row r="34" spans="1:13" x14ac:dyDescent="0.2">
      <c r="A34" s="346" t="s">
        <v>20</v>
      </c>
      <c r="B34" s="347"/>
      <c r="C34" s="347"/>
      <c r="D34" s="347"/>
      <c r="E34" s="27">
        <f>'BAS Degree Tracks'!E43</f>
        <v>0</v>
      </c>
      <c r="F34" s="114"/>
      <c r="G34" s="88">
        <v>3</v>
      </c>
    </row>
    <row r="35" spans="1:13" x14ac:dyDescent="0.2">
      <c r="A35" s="364" t="s">
        <v>386</v>
      </c>
      <c r="B35" s="364"/>
      <c r="C35" s="364"/>
      <c r="D35" s="364"/>
      <c r="E35" s="27" t="str">
        <f>IF('BAS Degree Tracks'!E53&lt;&gt;ISBLANK(TRUE), 'BAS Degree Tracks'!E53, IF('BAS Degree Tracks'!E81&lt;&gt;ISBLANK(TRUE), 'BAS Degree Tracks'!E81, IF('BAS Degree Tracks'!A58="BAS 110 Worksheets in Business Applications", 'BAS Degree Tracks'!E58, IF('BAS Degree Tracks'!A59="BAS 110 Worksheets in Business Applications", 'BAS Degree Tracks'!E59, IF('BAS Degree Tracks'!A70="BAS 110 Worksheets in Business Applications", 'BAS Degree Tracks'!E70, IF('BAS Degree Tracks'!A71="BAS 110 Worksheets in Business Applications", 'BAS Degree Tracks'!E71, IF('BAS Degree Tracks'!A72="BAS 110 Worksheets in Business Applications", 'BAS Degree Tracks'!E72, IF('BAS Degree Tracks'!A86="BAS 110 Worksheets in Business Applications", 'BAS Degree Tracks'!E86, IF('BAS Degree Tracks'!A87="BAS 110 Worksheets in Business Applications", 'BAS Degree Tracks'!E87, IF('BAS Degree Tracks'!A88="BAS 110 Worksheets in Business Applications", 'BAS Degree Tracks'!E88, ""))))))))))</f>
        <v/>
      </c>
      <c r="F35" s="116"/>
      <c r="G35" s="361">
        <v>3</v>
      </c>
    </row>
    <row r="36" spans="1:13" x14ac:dyDescent="0.2">
      <c r="A36" s="365" t="s">
        <v>289</v>
      </c>
      <c r="B36" s="365"/>
      <c r="C36" s="365"/>
      <c r="D36" s="365"/>
      <c r="E36" s="27" t="str">
        <f>IF('BAS Degree Tracks'!E54&lt;&gt;ISBLANK(TRUE), 'BAS Degree Tracks'!E54, IF('BAS Degree Tracks'!E82&lt;&gt;ISBLANK(TRUE), 'BAS Degree Tracks'!E82, IF('BAS Degree Tracks'!A58="CIT 130 Productivity Software", 'BAS Degree Tracks'!E58, IF('BAS Degree Tracks'!A59="CIT 130 Productivity Software", 'BAS Degree Tracks'!E59, IF('BAS Degree Tracks'!A70="CIT 130 Productivity Software", 'BAS Degree Tracks'!E70, IF('BAS Degree Tracks'!A71="CIT 130 Productivity Software", 'BAS Degree Tracks'!E71, IF('BAS Degree Tracks'!A72="CIT 130 Productivity Software", 'BAS Degree Tracks'!E72, IF('BAS Degree Tracks'!A86="CIT 130 Productivity Software", 'BAS Degree Tracks'!E86, IF('BAS Degree Tracks'!A87="CIT 130 Productivity Software", 'BAS Degree Tracks'!E87, IF('BAS Degree Tracks'!A88="CIT 130 Productivity Software", 'BAS Degree Tracks'!E88, ""))))))))))</f>
        <v/>
      </c>
      <c r="F36" s="118"/>
      <c r="G36" s="362"/>
    </row>
    <row r="37" spans="1:13" x14ac:dyDescent="0.2">
      <c r="A37" s="365" t="s">
        <v>290</v>
      </c>
      <c r="B37" s="365"/>
      <c r="C37" s="365"/>
      <c r="D37" s="365"/>
      <c r="E37" s="27" t="str">
        <f>IF('BAS Degree Tracks'!E83&lt;&gt;ISBLANK(TRUE), 'BAS Degree Tracks'!E83, IF('BAS Degree Tracks'!E55&lt;&gt;ISBLANK(TRUE), 'BAS Degree Tracks'!E55, IF('BAS Degree Tracks'!A72="OST 240 Software Integration", 'BAS Degree Tracks'!E72, IF('BAS Degree Tracks'!A73="OST 240 Software Integration", 'BAS Degree Tracks'!E73, IF('BAS Degree Tracks'!A74="OST 240 Software Integration", 'BAS Degree Tracks'!E74, "")))))</f>
        <v/>
      </c>
      <c r="F37" s="117"/>
      <c r="G37" s="363"/>
    </row>
    <row r="38" spans="1:13" x14ac:dyDescent="0.2">
      <c r="A38" s="386" t="s">
        <v>298</v>
      </c>
      <c r="B38" s="387"/>
      <c r="C38" s="387"/>
      <c r="D38" s="387"/>
      <c r="E38" s="27">
        <f>'BAS Degree Tracks'!E87</f>
        <v>0</v>
      </c>
      <c r="F38" s="114"/>
      <c r="G38" s="90">
        <v>3</v>
      </c>
    </row>
    <row r="39" spans="1:13" ht="13.5" thickBot="1" x14ac:dyDescent="0.25">
      <c r="A39" s="342" t="s">
        <v>301</v>
      </c>
      <c r="B39" s="343"/>
      <c r="C39" s="343"/>
      <c r="D39" s="343"/>
      <c r="E39" s="344"/>
      <c r="F39" s="91"/>
      <c r="G39" s="86">
        <v>15</v>
      </c>
    </row>
    <row r="40" spans="1:13" ht="13.5" thickBot="1" x14ac:dyDescent="0.25">
      <c r="A40" s="334"/>
      <c r="B40" s="334"/>
      <c r="C40" s="334"/>
      <c r="D40" s="334"/>
      <c r="E40" s="334"/>
      <c r="F40" s="334"/>
      <c r="G40" s="334"/>
    </row>
    <row r="41" spans="1:13" x14ac:dyDescent="0.2">
      <c r="A41" s="322" t="s">
        <v>302</v>
      </c>
      <c r="B41" s="323"/>
      <c r="C41" s="323"/>
      <c r="D41" s="345"/>
      <c r="E41" s="308" t="s">
        <v>457</v>
      </c>
      <c r="F41" s="71" t="s">
        <v>1</v>
      </c>
      <c r="G41" s="72" t="s">
        <v>3</v>
      </c>
    </row>
    <row r="42" spans="1:13" x14ac:dyDescent="0.2">
      <c r="A42" s="351" t="s">
        <v>300</v>
      </c>
      <c r="B42" s="352"/>
      <c r="C42" s="352"/>
      <c r="D42" s="353"/>
      <c r="E42" s="307"/>
      <c r="F42" s="74" t="s">
        <v>2</v>
      </c>
      <c r="G42" s="75" t="s">
        <v>4</v>
      </c>
    </row>
    <row r="43" spans="1:13" x14ac:dyDescent="0.2">
      <c r="A43" s="373" t="s">
        <v>303</v>
      </c>
      <c r="B43" s="374"/>
      <c r="C43" s="374"/>
      <c r="D43" s="375"/>
      <c r="E43" s="29">
        <f>'BAS Degree Tracks'!E44</f>
        <v>0</v>
      </c>
      <c r="F43" s="119"/>
      <c r="G43" s="88">
        <v>3</v>
      </c>
    </row>
    <row r="44" spans="1:13" x14ac:dyDescent="0.2">
      <c r="A44" s="339" t="s">
        <v>304</v>
      </c>
      <c r="B44" s="340"/>
      <c r="C44" s="340"/>
      <c r="D44" s="341"/>
      <c r="E44" s="29">
        <f>'BAS Degree Tracks'!E45</f>
        <v>0</v>
      </c>
      <c r="F44" s="119"/>
      <c r="G44" s="88">
        <v>3</v>
      </c>
      <c r="I44" s="415" t="s">
        <v>443</v>
      </c>
      <c r="J44" s="415"/>
      <c r="K44" s="415"/>
      <c r="L44" s="415"/>
      <c r="M44" s="415"/>
    </row>
    <row r="45" spans="1:13" x14ac:dyDescent="0.2">
      <c r="A45" s="346" t="s">
        <v>18</v>
      </c>
      <c r="B45" s="347"/>
      <c r="C45" s="347"/>
      <c r="D45" s="347"/>
      <c r="E45" s="29">
        <f>'BAS Degree Tracks'!E41</f>
        <v>0</v>
      </c>
      <c r="F45" s="119"/>
      <c r="G45" s="87">
        <v>3</v>
      </c>
      <c r="I45" s="415"/>
      <c r="J45" s="415"/>
      <c r="K45" s="415"/>
      <c r="L45" s="415"/>
      <c r="M45" s="415"/>
    </row>
    <row r="46" spans="1:13" x14ac:dyDescent="0.2">
      <c r="A46" s="339" t="s">
        <v>331</v>
      </c>
      <c r="B46" s="340"/>
      <c r="C46" s="340"/>
      <c r="D46" s="341"/>
      <c r="E46" s="29">
        <f>IF('BAS Degree Tracks'!A30="ECO 201 Principles of Microeconomics ", 'BAS Degree Tracks'!E30, 0)</f>
        <v>0</v>
      </c>
      <c r="F46" s="119"/>
      <c r="G46" s="88">
        <v>3</v>
      </c>
      <c r="I46" s="415"/>
      <c r="J46" s="415"/>
      <c r="K46" s="415"/>
      <c r="L46" s="415"/>
      <c r="M46" s="415"/>
    </row>
    <row r="47" spans="1:13" x14ac:dyDescent="0.2">
      <c r="A47" s="339" t="s">
        <v>307</v>
      </c>
      <c r="B47" s="340"/>
      <c r="C47" s="340"/>
      <c r="D47" s="341"/>
      <c r="E47" s="29">
        <f>IF('BAS Degree Tracks'!A30="ECO 202 Principles of Macroeconomics", 'BAS Degree Tracks'!E30, 0)</f>
        <v>0</v>
      </c>
      <c r="F47" s="119"/>
      <c r="G47" s="92">
        <v>3</v>
      </c>
      <c r="I47" s="415"/>
      <c r="J47" s="415"/>
      <c r="K47" s="415"/>
      <c r="L47" s="415"/>
      <c r="M47" s="415"/>
    </row>
    <row r="48" spans="1:13" x14ac:dyDescent="0.2">
      <c r="A48" s="373" t="s">
        <v>305</v>
      </c>
      <c r="B48" s="374"/>
      <c r="C48" s="374"/>
      <c r="D48" s="375"/>
      <c r="E48" s="30">
        <f>IF('BAS Degree Tracks'!A33="STA 220 Statistics", 'BAS Degree Tracks'!E33, IF('BAS Degree Tracks'!A86="STA 220 Statistics", 'BAS Degree Tracks'!E86, 0))</f>
        <v>0</v>
      </c>
      <c r="F48" s="120"/>
      <c r="G48" s="90">
        <v>3</v>
      </c>
      <c r="I48" s="415"/>
      <c r="J48" s="415"/>
      <c r="K48" s="415"/>
      <c r="L48" s="415"/>
      <c r="M48" s="415"/>
    </row>
    <row r="49" spans="1:7" ht="13.5" thickBot="1" x14ac:dyDescent="0.25">
      <c r="A49" s="342" t="s">
        <v>301</v>
      </c>
      <c r="B49" s="343"/>
      <c r="C49" s="343"/>
      <c r="D49" s="343"/>
      <c r="E49" s="344"/>
      <c r="F49" s="91"/>
      <c r="G49" s="86">
        <v>18</v>
      </c>
    </row>
    <row r="50" spans="1:7" ht="13.5" thickBot="1" x14ac:dyDescent="0.25">
      <c r="A50" s="334"/>
      <c r="B50" s="334"/>
      <c r="C50" s="334"/>
      <c r="D50" s="334"/>
      <c r="E50" s="334"/>
      <c r="F50" s="334"/>
      <c r="G50" s="334"/>
    </row>
    <row r="51" spans="1:7" x14ac:dyDescent="0.2">
      <c r="A51" s="322" t="s">
        <v>317</v>
      </c>
      <c r="B51" s="323"/>
      <c r="C51" s="323"/>
      <c r="D51" s="345"/>
      <c r="E51" s="306" t="s">
        <v>457</v>
      </c>
      <c r="F51" s="71" t="s">
        <v>5</v>
      </c>
      <c r="G51" s="72" t="s">
        <v>3</v>
      </c>
    </row>
    <row r="52" spans="1:7" x14ac:dyDescent="0.2">
      <c r="A52" s="351" t="s">
        <v>300</v>
      </c>
      <c r="B52" s="352"/>
      <c r="C52" s="352"/>
      <c r="D52" s="353"/>
      <c r="E52" s="307"/>
      <c r="F52" s="74" t="s">
        <v>2</v>
      </c>
      <c r="G52" s="75" t="s">
        <v>4</v>
      </c>
    </row>
    <row r="53" spans="1:7" x14ac:dyDescent="0.2">
      <c r="A53" s="339" t="s">
        <v>318</v>
      </c>
      <c r="B53" s="340"/>
      <c r="C53" s="340"/>
      <c r="D53" s="341"/>
      <c r="E53" s="59">
        <f>'BAS Degree Tracks'!E44</f>
        <v>0</v>
      </c>
      <c r="F53" s="116"/>
      <c r="G53" s="371">
        <v>3</v>
      </c>
    </row>
    <row r="54" spans="1:7" x14ac:dyDescent="0.2">
      <c r="A54" s="339" t="s">
        <v>319</v>
      </c>
      <c r="B54" s="340"/>
      <c r="C54" s="340"/>
      <c r="D54" s="341"/>
      <c r="E54" s="60">
        <f>IF('BAS Degree Tracks'!E44&lt;&gt;ISBLANK(TRUE), 'BAS Degree Tracks'!E44, IF('BAS Degree Tracks'!A90="ACT 177 Entrepreneurial Accounting", 'BAS Degree Tracks'!E90, IF('BAS Degree Tracks'!A91="ACT 177 Entrepreneurial Accounting", 'BAS Degree Tracks'!E91, IF('BAS Degree Tracks'!A92="ACT 177 Entrepreneurial Accounting", 'BAS Degree Tracks'!E92, 0))))</f>
        <v>0</v>
      </c>
      <c r="F54" s="117"/>
      <c r="G54" s="372"/>
    </row>
    <row r="55" spans="1:7" x14ac:dyDescent="0.2">
      <c r="A55" s="339" t="s">
        <v>320</v>
      </c>
      <c r="B55" s="340"/>
      <c r="C55" s="340"/>
      <c r="D55" s="341"/>
      <c r="E55" s="27">
        <f>IF('BAS Degree Tracks'!A90="BAS 170 Entrepreneurship",'BAS Degree Tracks'!E90,IF('BAS Degree Tracks'!A91="BAS 170 Entrepreneurship",'BAS Degree Tracks'!E91,IF('BAS Degree Tracks'!A92="BAS 170 Entrepreneurship",'BAS Degree Tracks'!E92,0)))</f>
        <v>0</v>
      </c>
      <c r="F55" s="114"/>
      <c r="G55" s="87">
        <v>3</v>
      </c>
    </row>
    <row r="56" spans="1:7" x14ac:dyDescent="0.2">
      <c r="A56" s="339" t="s">
        <v>19</v>
      </c>
      <c r="B56" s="340"/>
      <c r="C56" s="340"/>
      <c r="D56" s="341"/>
      <c r="E56" s="27">
        <f>'BAS Degree Tracks'!E42</f>
        <v>0</v>
      </c>
      <c r="F56" s="114"/>
      <c r="G56" s="88">
        <v>3</v>
      </c>
    </row>
    <row r="57" spans="1:7" x14ac:dyDescent="0.2">
      <c r="A57" s="339" t="s">
        <v>349</v>
      </c>
      <c r="B57" s="340"/>
      <c r="C57" s="340"/>
      <c r="D57" s="341"/>
      <c r="E57" s="27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57" s="114"/>
      <c r="G57" s="88">
        <v>3</v>
      </c>
    </row>
    <row r="58" spans="1:7" x14ac:dyDescent="0.2">
      <c r="A58" s="339" t="s">
        <v>446</v>
      </c>
      <c r="B58" s="340"/>
      <c r="C58" s="340"/>
      <c r="D58" s="340"/>
      <c r="E58" s="340"/>
      <c r="F58" s="340"/>
      <c r="G58" s="408"/>
    </row>
    <row r="59" spans="1:7" x14ac:dyDescent="0.2">
      <c r="A59" s="366" t="s">
        <v>250</v>
      </c>
      <c r="B59" s="367" t="s">
        <v>250</v>
      </c>
      <c r="C59" s="367" t="s">
        <v>250</v>
      </c>
      <c r="D59" s="368" t="s">
        <v>250</v>
      </c>
      <c r="E59" s="27" t="str">
        <f>IF('BAS Degree Tracks'!A60="BAS 110 Worksheets in Business Applications", 'BAS Degree Tracks'!E60, IF('BAS Degree Tracks'!A61="BAS 110 Worksheets in Business Applications", 'BAS Degree Tracks'!E61, IF('BAS Degree Tracks'!A72="BAS 110 Worksheets in Business Applications", 'BAS Degree Tracks'!E72, IF('BAS Degree Tracks'!A73="BAS 110 Worksheets in Business Applications", 'BAS Degree Tracks'!E73, IF('BAS Degree Tracks'!A74="BAS 110 Worksheets in Business Applications", 'BAS Degree Tracks'!E74, IF('BAS Degree Tracks'!A90="BAS 110 Worksheets in Business Applications", 'BAS Degree Tracks'!E90, IF('BAS Degree Tracks'!A91="BAS 110 Worksheets in Business Applications", 'BAS Degree Tracks'!E91, IF('BAS Degree Tracks'!A92="BAS 110 Worksheets in Business Applications", 'BAS Degree Tracks'!E92, ""))))))))</f>
        <v/>
      </c>
      <c r="F59" s="121"/>
      <c r="G59" s="93">
        <v>3</v>
      </c>
    </row>
    <row r="60" spans="1:7" x14ac:dyDescent="0.2">
      <c r="A60" s="366" t="s">
        <v>406</v>
      </c>
      <c r="B60" s="367" t="s">
        <v>406</v>
      </c>
      <c r="C60" s="367" t="s">
        <v>406</v>
      </c>
      <c r="D60" s="368" t="s">
        <v>406</v>
      </c>
      <c r="E60" s="27" t="str">
        <f>IF('BAS Degree Tracks'!A60="BAS 125 Social Media Marketing: Fundamental Concepts, Skills, and Strategies", 'BAS Degree Tracks'!E60, IF('BAS Degree Tracks'!A61="BAS 125 Social Media Marketing: Fundamental Concepts, Skills, and Strategies", 'BAS Degree Tracks'!E61, IF('BAS Degree Tracks'!A72="BAS 125 Social Media Marketing: Fundamental Concepts, Skills, and Strategies", 'BAS Degree Tracks'!E72, IF('BAS Degree Tracks'!A73="BAS 125 Social Media Marketing: Fundamental Concepts, Skills, and Strategies", 'BAS Degree Tracks'!E73, IF('BAS Degree Tracks'!A74="BAS 125 Social Media Marketing: Fundamental Concepts, Skills, and Strategies", 'BAS Degree Tracks'!E74, IF('BAS Degree Tracks'!A90="BAS 125 Social Media Marketing: Fundamental Concepts, Skills, and Strategies", 'BAS Degree Tracks'!E90, IF('BAS Degree Tracks'!A91="BAS 125 Social Media Marketing: Fundamental Concepts, Skills, and Strategies", 'BAS Degree Tracks'!E91, IF('BAS Degree Tracks'!A92="BAS 125 Social Media Marketing: Fundamental Concepts, Skills, and Strategies", 'BAS Degree Tracks'!E92, ""))))))))</f>
        <v/>
      </c>
      <c r="F60" s="121"/>
      <c r="G60" s="93">
        <v>3</v>
      </c>
    </row>
    <row r="61" spans="1:7" x14ac:dyDescent="0.2">
      <c r="A61" s="366" t="s">
        <v>389</v>
      </c>
      <c r="B61" s="367" t="s">
        <v>389</v>
      </c>
      <c r="C61" s="367" t="s">
        <v>389</v>
      </c>
      <c r="D61" s="368" t="s">
        <v>389</v>
      </c>
      <c r="E61" s="27" t="str">
        <f>IF('BAS Degree Tracks'!A60="BAS 201 Customer Service Improvement Skills", 'BAS Degree Tracks'!E60, IF('BAS Degree Tracks'!A61="BAS 201 Customer Service Improvement Skills", 'BAS Degree Tracks'!E61, IF('BAS Degree Tracks'!A72="BAS 201 Customer Service Improvement Skills", 'BAS Degree Tracks'!E72, IF('BAS Degree Tracks'!A73="BAS 201 Customer Service Improvement Skills", 'BAS Degree Tracks'!E73, IF('BAS Degree Tracks'!A74="BAS 201 Customer Service Improvement Skills", 'BAS Degree Tracks'!E74, IF('BAS Degree Tracks'!A90="BAS 201 Customer Service Improvement Skills", 'BAS Degree Tracks'!E90, IF('BAS Degree Tracks'!A91="BAS 201 Customer Service Improvement Skills", 'BAS Degree Tracks'!E91, IF('BAS Degree Tracks'!A92="BAS 201 Customer Service Improvement Skills", 'BAS Degree Tracks'!E92, ""))))))))</f>
        <v/>
      </c>
      <c r="F61" s="114"/>
      <c r="G61" s="93">
        <v>3</v>
      </c>
    </row>
    <row r="62" spans="1:7" ht="13.5" thickBot="1" x14ac:dyDescent="0.25">
      <c r="A62" s="342" t="s">
        <v>301</v>
      </c>
      <c r="B62" s="343"/>
      <c r="C62" s="343"/>
      <c r="D62" s="343"/>
      <c r="E62" s="344"/>
      <c r="F62" s="91"/>
      <c r="G62" s="86">
        <v>15</v>
      </c>
    </row>
    <row r="63" spans="1:7" ht="13.5" thickBot="1" x14ac:dyDescent="0.25">
      <c r="A63" s="335"/>
      <c r="B63" s="335"/>
      <c r="C63" s="335"/>
      <c r="D63" s="335"/>
      <c r="E63" s="335"/>
      <c r="F63" s="335"/>
      <c r="G63" s="335"/>
    </row>
    <row r="64" spans="1:7" x14ac:dyDescent="0.2">
      <c r="A64" s="322" t="s">
        <v>314</v>
      </c>
      <c r="B64" s="323"/>
      <c r="C64" s="323"/>
      <c r="D64" s="345"/>
      <c r="E64" s="308" t="s">
        <v>457</v>
      </c>
      <c r="F64" s="71" t="s">
        <v>5</v>
      </c>
      <c r="G64" s="72" t="s">
        <v>3</v>
      </c>
    </row>
    <row r="65" spans="1:7" x14ac:dyDescent="0.2">
      <c r="A65" s="351" t="s">
        <v>300</v>
      </c>
      <c r="B65" s="352"/>
      <c r="C65" s="352"/>
      <c r="D65" s="353"/>
      <c r="E65" s="307"/>
      <c r="F65" s="74" t="s">
        <v>2</v>
      </c>
      <c r="G65" s="75" t="s">
        <v>4</v>
      </c>
    </row>
    <row r="66" spans="1:7" x14ac:dyDescent="0.2">
      <c r="A66" s="376" t="s">
        <v>303</v>
      </c>
      <c r="B66" s="377"/>
      <c r="C66" s="377"/>
      <c r="D66" s="377"/>
      <c r="E66" s="30">
        <f>'BAS Degree Tracks'!E44</f>
        <v>0</v>
      </c>
      <c r="F66" s="122"/>
      <c r="G66" s="82">
        <v>3</v>
      </c>
    </row>
    <row r="67" spans="1:7" x14ac:dyDescent="0.2">
      <c r="A67" s="376" t="s">
        <v>315</v>
      </c>
      <c r="B67" s="377"/>
      <c r="C67" s="377"/>
      <c r="D67" s="377"/>
      <c r="E67" s="31" t="str">
        <f>IF('BAS Degree Tracks'!A60="BAS 120 Personal Finance",'BAS Degree Tracks'!E60,IF('BAS Degree Tracks'!A61="BAS 120 Personal Finance",'BAS Degree Tracks'!E61,IF('BAS Degree Tracks'!A90="BAS 120 Personal Finance",'BAS Degree Tracks'!E90,IF('BAS Degree Tracks'!A91="BAS 120 Personal Finance",'BAS Degree Tracks'!E91,IF('BAS Degree Tracks'!A92="BAS 120 Personal Finance",'BAS Degree Tracks'!E92,"")))))</f>
        <v/>
      </c>
      <c r="F67" s="123"/>
      <c r="G67" s="87">
        <v>3</v>
      </c>
    </row>
    <row r="68" spans="1:7" x14ac:dyDescent="0.2">
      <c r="A68" s="376" t="s">
        <v>17</v>
      </c>
      <c r="B68" s="377"/>
      <c r="C68" s="377"/>
      <c r="D68" s="377"/>
      <c r="E68" s="30">
        <f>'BAS Degree Tracks'!E38</f>
        <v>0</v>
      </c>
      <c r="F68" s="120"/>
      <c r="G68" s="87">
        <v>3</v>
      </c>
    </row>
    <row r="69" spans="1:7" x14ac:dyDescent="0.2">
      <c r="A69" s="376" t="s">
        <v>333</v>
      </c>
      <c r="B69" s="377"/>
      <c r="C69" s="377"/>
      <c r="D69" s="377"/>
      <c r="E69" s="32" t="str">
        <f>IF('BAS Degree Tracks'!A60="BAS 212 Introduction to Financial Management", 'BAS Degree Tracks'!E60, IF('BAS Degree Tracks'!A61="BAS 212 Introduction to Financial Management", 'BAS Degree Tracks'!E61, IF('BAS Degree Tracks'!A72="BAS 212 Introduction to Financial Management", 'BAS Degree Tracks'!E72, IF('BAS Degree Tracks'!A73="BAS 212 Introduction to Financial Management", 'BAS Degree Tracks'!E73, IF('BAS Degree Tracks'!A74="BAS 212 Introduction to Financial Management", 'BAS Degree Tracks'!E74, IF('BAS Degree Tracks'!A90="BAS 212 Introduction to Financial Management", 'BAS Degree Tracks'!E90, IF('BAS Degree Tracks'!A91="BAS 212 Introduction to Financial Management", 'BAS Degree Tracks'!E91, IF('BAS Degree Tracks'!A92="BAS 212 Introduction to Financial Management", 'BAS Degree Tracks'!E92, ""))))))))</f>
        <v/>
      </c>
      <c r="F69" s="124"/>
      <c r="G69" s="94">
        <v>3</v>
      </c>
    </row>
    <row r="70" spans="1:7" x14ac:dyDescent="0.2">
      <c r="A70" s="378" t="s">
        <v>332</v>
      </c>
      <c r="B70" s="379"/>
      <c r="C70" s="379"/>
      <c r="D70" s="379"/>
      <c r="E70" s="33"/>
      <c r="F70" s="125"/>
      <c r="G70" s="95">
        <v>3</v>
      </c>
    </row>
    <row r="71" spans="1:7" x14ac:dyDescent="0.2">
      <c r="A71" s="383" t="s">
        <v>350</v>
      </c>
      <c r="B71" s="384"/>
      <c r="C71" s="384"/>
      <c r="D71" s="384"/>
      <c r="E71" s="384"/>
      <c r="F71" s="384"/>
      <c r="G71" s="385"/>
    </row>
    <row r="72" spans="1:7" x14ac:dyDescent="0.2">
      <c r="A72" s="380" t="s">
        <v>347</v>
      </c>
      <c r="B72" s="381"/>
      <c r="C72" s="381"/>
      <c r="D72" s="382"/>
      <c r="E72" s="34" t="str">
        <f>IF('BAS Degree Tracks'!A60="BAS 290 Management, Ethics &amp; Society", 'BAS Degree Tracks'!E60, IF('BAS Degree Tracks'!A61="BAS 290 Management, Ethics &amp; Society", 'BAS Degree Tracks'!E61, IF('BAS Degree Tracks'!A72="BAS 290 Management, Ethics &amp; Society", 'BAS Degree Tracks'!E72, IF('BAS Degree Tracks'!A73="BAS 290 Management, Ethics &amp; Society", 'BAS Degree Tracks'!E73, IF('BAS Degree Tracks'!A74="BAS 290 Management, Ethics &amp; Society", 'BAS Degree Tracks'!E74, IF('BAS Degree Tracks'!A90="BAS 290 Management, Ethics &amp; Society", 'BAS Degree Tracks'!E90, IF('BAS Degree Tracks'!A91="BAS 290 Management, Ethics &amp; Society", 'BAS Degree Tracks'!E91, IF('BAS Degree Tracks'!A92="BAS 290 Management, Ethics &amp; Society", 'BAS Degree Tracks'!E92, ""))))))))</f>
        <v/>
      </c>
      <c r="F72" s="63"/>
      <c r="G72" s="96">
        <v>3</v>
      </c>
    </row>
    <row r="73" spans="1:7" x14ac:dyDescent="0.2">
      <c r="A73" s="380" t="s">
        <v>334</v>
      </c>
      <c r="B73" s="381"/>
      <c r="C73" s="381"/>
      <c r="D73" s="382"/>
      <c r="E73" s="34" t="str">
        <f>IF('BAS Degree Tracks'!A26="PHI 150 Business Ethics", 'BAS Degree Tracks'!E26, "")</f>
        <v/>
      </c>
      <c r="F73" s="63"/>
      <c r="G73" s="96">
        <v>3</v>
      </c>
    </row>
    <row r="74" spans="1:7" x14ac:dyDescent="0.2">
      <c r="A74" s="380" t="s">
        <v>335</v>
      </c>
      <c r="B74" s="381"/>
      <c r="C74" s="381"/>
      <c r="D74" s="382"/>
      <c r="E74" s="34"/>
      <c r="F74" s="63"/>
      <c r="G74" s="96">
        <v>3</v>
      </c>
    </row>
    <row r="75" spans="1:7" ht="13.5" thickBot="1" x14ac:dyDescent="0.25">
      <c r="A75" s="342" t="s">
        <v>301</v>
      </c>
      <c r="B75" s="343"/>
      <c r="C75" s="343"/>
      <c r="D75" s="343"/>
      <c r="E75" s="344"/>
      <c r="F75" s="91"/>
      <c r="G75" s="97" t="s">
        <v>336</v>
      </c>
    </row>
    <row r="76" spans="1:7" ht="13.5" thickBot="1" x14ac:dyDescent="0.25">
      <c r="A76" s="335"/>
      <c r="B76" s="335"/>
      <c r="C76" s="335"/>
      <c r="D76" s="335"/>
      <c r="E76" s="335"/>
      <c r="F76" s="335"/>
      <c r="G76" s="335"/>
    </row>
    <row r="77" spans="1:7" x14ac:dyDescent="0.2">
      <c r="A77" s="322" t="s">
        <v>306</v>
      </c>
      <c r="B77" s="323"/>
      <c r="C77" s="323"/>
      <c r="D77" s="345"/>
      <c r="E77" s="308" t="s">
        <v>457</v>
      </c>
      <c r="F77" s="71" t="s">
        <v>1</v>
      </c>
      <c r="G77" s="72" t="s">
        <v>3</v>
      </c>
    </row>
    <row r="78" spans="1:7" x14ac:dyDescent="0.2">
      <c r="A78" s="351" t="s">
        <v>300</v>
      </c>
      <c r="B78" s="352"/>
      <c r="C78" s="352"/>
      <c r="D78" s="353"/>
      <c r="E78" s="307"/>
      <c r="F78" s="74" t="s">
        <v>2</v>
      </c>
      <c r="G78" s="75" t="s">
        <v>4</v>
      </c>
    </row>
    <row r="79" spans="1:7" x14ac:dyDescent="0.2">
      <c r="A79" s="404" t="s">
        <v>17</v>
      </c>
      <c r="B79" s="405"/>
      <c r="C79" s="405"/>
      <c r="D79" s="406"/>
      <c r="E79" s="27">
        <f>'BAS Degree Tracks'!E38</f>
        <v>0</v>
      </c>
      <c r="F79" s="114"/>
      <c r="G79" s="92">
        <v>3</v>
      </c>
    </row>
    <row r="80" spans="1:7" x14ac:dyDescent="0.2">
      <c r="A80" s="401" t="s">
        <v>27</v>
      </c>
      <c r="B80" s="402"/>
      <c r="C80" s="402"/>
      <c r="D80" s="403"/>
      <c r="E80" s="369">
        <f>'BAS Degree Tracks'!E46</f>
        <v>0</v>
      </c>
      <c r="F80" s="126"/>
      <c r="G80" s="421">
        <v>3</v>
      </c>
    </row>
    <row r="81" spans="1:13" x14ac:dyDescent="0.2">
      <c r="A81" s="388" t="s">
        <v>28</v>
      </c>
      <c r="B81" s="389"/>
      <c r="C81" s="389"/>
      <c r="D81" s="407"/>
      <c r="E81" s="370"/>
      <c r="F81" s="127"/>
      <c r="G81" s="422"/>
    </row>
    <row r="82" spans="1:13" x14ac:dyDescent="0.2">
      <c r="A82" s="401" t="s">
        <v>440</v>
      </c>
      <c r="B82" s="402"/>
      <c r="C82" s="402"/>
      <c r="D82" s="403"/>
      <c r="E82" s="61">
        <f>'BAS Degree Tracks'!E30</f>
        <v>0</v>
      </c>
      <c r="F82" s="126"/>
      <c r="G82" s="98">
        <v>3</v>
      </c>
    </row>
    <row r="83" spans="1:13" x14ac:dyDescent="0.2">
      <c r="A83" s="339" t="s">
        <v>22</v>
      </c>
      <c r="B83" s="340"/>
      <c r="C83" s="340"/>
      <c r="D83" s="341"/>
      <c r="E83" s="27">
        <f>'BAS Degree Tracks'!E44</f>
        <v>0</v>
      </c>
      <c r="F83" s="114"/>
      <c r="G83" s="90">
        <v>3</v>
      </c>
    </row>
    <row r="84" spans="1:13" ht="13.5" thickBot="1" x14ac:dyDescent="0.25">
      <c r="A84" s="342" t="s">
        <v>301</v>
      </c>
      <c r="B84" s="343"/>
      <c r="C84" s="343"/>
      <c r="D84" s="343"/>
      <c r="E84" s="344"/>
      <c r="F84" s="91"/>
      <c r="G84" s="86">
        <v>12</v>
      </c>
    </row>
    <row r="85" spans="1:13" ht="13.5" thickBot="1" x14ac:dyDescent="0.25">
      <c r="A85" s="334"/>
      <c r="B85" s="334"/>
      <c r="C85" s="334"/>
      <c r="D85" s="334"/>
      <c r="E85" s="334"/>
      <c r="F85" s="334"/>
      <c r="G85" s="334"/>
      <c r="I85" s="415" t="s">
        <v>443</v>
      </c>
      <c r="J85" s="415"/>
      <c r="K85" s="415"/>
      <c r="L85" s="415"/>
      <c r="M85" s="415"/>
    </row>
    <row r="86" spans="1:13" x14ac:dyDescent="0.2">
      <c r="A86" s="322" t="s">
        <v>348</v>
      </c>
      <c r="B86" s="323"/>
      <c r="C86" s="323"/>
      <c r="D86" s="345"/>
      <c r="E86" s="308" t="s">
        <v>457</v>
      </c>
      <c r="F86" s="71" t="s">
        <v>5</v>
      </c>
      <c r="G86" s="72" t="s">
        <v>3</v>
      </c>
      <c r="I86" s="415"/>
      <c r="J86" s="415"/>
      <c r="K86" s="415"/>
      <c r="L86" s="415"/>
      <c r="M86" s="415"/>
    </row>
    <row r="87" spans="1:13" x14ac:dyDescent="0.2">
      <c r="A87" s="351" t="s">
        <v>337</v>
      </c>
      <c r="B87" s="352"/>
      <c r="C87" s="352"/>
      <c r="D87" s="353"/>
      <c r="E87" s="307"/>
      <c r="F87" s="74" t="s">
        <v>2</v>
      </c>
      <c r="G87" s="75" t="s">
        <v>4</v>
      </c>
      <c r="I87" s="415"/>
      <c r="J87" s="415"/>
      <c r="K87" s="415"/>
      <c r="L87" s="415"/>
      <c r="M87" s="415"/>
    </row>
    <row r="88" spans="1:13" x14ac:dyDescent="0.2">
      <c r="A88" s="348" t="s">
        <v>293</v>
      </c>
      <c r="B88" s="349"/>
      <c r="C88" s="349"/>
      <c r="D88" s="350"/>
      <c r="E88" s="37" t="str">
        <f>IF('BAS Degree Tracks'!A60="BAS 274 Human Resource Management", 'BAS Degree Tracks'!E60, IF('BAS Degree Tracks'!A61="BAS 274 Human Resource Management", 'BAS Degree Tracks'!E61, IF('BAS Degree Tracks'!A72="BAS 274 Human Resource Management", 'BAS Degree Tracks'!E72, IF('BAS Degree Tracks'!A73="BAS 274 Human Resource Management", 'BAS Degree Tracks'!E73, IF('BAS Degree Tracks'!A74="BAS 274 Human Resource Management", 'BAS Degree Tracks'!E74, IF('BAS Degree Tracks'!A90="BAS 274 Human Resource Management", 'BAS Degree Tracks'!E90, IF('BAS Degree Tracks'!A91="BAS 274 Human Resource Management", 'BAS Degree Tracks'!E91, IF('BAS Degree Tracks'!A92="BAS 274 Human Resource Management", 'BAS Degree Tracks'!E92, ""))))))))</f>
        <v/>
      </c>
      <c r="F88" s="128"/>
      <c r="G88" s="83">
        <v>3</v>
      </c>
      <c r="I88" s="415"/>
      <c r="J88" s="415"/>
      <c r="K88" s="415"/>
      <c r="L88" s="415"/>
      <c r="M88" s="415"/>
    </row>
    <row r="89" spans="1:13" x14ac:dyDescent="0.2">
      <c r="A89" s="348" t="s">
        <v>295</v>
      </c>
      <c r="B89" s="349"/>
      <c r="C89" s="349"/>
      <c r="D89" s="350"/>
      <c r="E89" s="37" t="str">
        <f>IF('BAS Degree Tracks'!A60="BAS 287 Supervisory Management", 'BAS Degree Tracks'!E60, IF('BAS Degree Tracks'!A61="BAS 287 Supervisory Management", 'BAS Degree Tracks'!E61, IF('BAS Degree Tracks'!A72="BAS 287 Supervisory Management", 'BAS Degree Tracks'!E72, IF('BAS Degree Tracks'!A73="BAS 287 Supervisory Management", 'BAS Degree Tracks'!E73, IF('BAS Degree Tracks'!A74="BAS 287 Supervisory Management", 'BAS Degree Tracks'!E74, IF('BAS Degree Tracks'!A90="BAS 287 Supervisory Management", 'BAS Degree Tracks'!E90, IF('BAS Degree Tracks'!A91="BAS 287 Supervisory Management", 'BAS Degree Tracks'!E91, IF('BAS Degree Tracks'!A92="BAS 287 Supervisory Management", 'BAS Degree Tracks'!E92, ""))))))))</f>
        <v/>
      </c>
      <c r="F89" s="128"/>
      <c r="G89" s="83">
        <v>3</v>
      </c>
      <c r="I89" s="415"/>
      <c r="J89" s="415"/>
      <c r="K89" s="415"/>
      <c r="L89" s="415"/>
      <c r="M89" s="415"/>
    </row>
    <row r="90" spans="1:13" x14ac:dyDescent="0.2">
      <c r="A90" s="348" t="s">
        <v>294</v>
      </c>
      <c r="B90" s="349"/>
      <c r="C90" s="349"/>
      <c r="D90" s="350"/>
      <c r="E90" s="37" t="str">
        <f>IF('BAS Degree Tracks'!E70&lt;&gt;"",'BAS Degree Tracks'!E70,IF('BAS Degree Tracks'!A90="ACT 196 Payroll Accounting",'BAS Degree Tracks'!E90,IF('BAS Degree Tracks'!A91="ACT 196 Payroll Accounting",'BAS Degree Tracks'!E91,IF('BAS Degree Tracks'!A92="ACT 196 Payroll Accounting",'BAS Degree Tracks'!E92," "))))</f>
        <v xml:space="preserve"> </v>
      </c>
      <c r="F90" s="128"/>
      <c r="G90" s="83">
        <v>3</v>
      </c>
    </row>
    <row r="91" spans="1:13" x14ac:dyDescent="0.2">
      <c r="A91" s="388" t="s">
        <v>447</v>
      </c>
      <c r="B91" s="389"/>
      <c r="C91" s="389"/>
      <c r="D91" s="389"/>
      <c r="E91" s="389"/>
      <c r="F91" s="389"/>
      <c r="G91" s="390"/>
    </row>
    <row r="92" spans="1:13" x14ac:dyDescent="0.2">
      <c r="A92" s="429" t="s">
        <v>448</v>
      </c>
      <c r="B92" s="430"/>
      <c r="C92" s="430"/>
      <c r="D92" s="430"/>
      <c r="E92" s="430"/>
      <c r="F92" s="430"/>
      <c r="G92" s="431"/>
    </row>
    <row r="93" spans="1:13" x14ac:dyDescent="0.2">
      <c r="A93" s="428"/>
      <c r="B93" s="327"/>
      <c r="C93" s="327"/>
      <c r="D93" s="328"/>
      <c r="E93" s="37" t="str">
        <f>IF('BAS Degree Tracks'!A86&lt;&gt;ISBLANK(TRUE), 'BAS Degree Tracks'!E86, "")</f>
        <v/>
      </c>
      <c r="F93" s="129"/>
      <c r="G93" s="99">
        <v>3</v>
      </c>
    </row>
    <row r="94" spans="1:13" x14ac:dyDescent="0.2">
      <c r="A94" s="426" t="s">
        <v>250</v>
      </c>
      <c r="B94" s="426"/>
      <c r="C94" s="426"/>
      <c r="D94" s="426"/>
      <c r="E94" s="35" t="str">
        <f>IF('BAS Degree Tracks'!E53&lt;&gt;ISBLANK(TRUE),'BAS Degree Tracks'!E53,IF('BAS Degree Tracks'!E81&lt;&gt;ISBLANK(TRUE),'BAS Degree Tracks'!E81,IF('BAS Degree Tracks'!A60="BAS 110 Worksheets in Business Applications",'BAS Degree Tracks'!E60,IF('BAS Degree Tracks'!A61="BAS 110 Worksheets in Business Applications",'BAS Degree Tracks'!E61,IF('BAS Degree Tracks'!A72="BAS 110 Worksheets in Business Applications",'BAS Degree Tracks'!E72,IF('BAS Degree Tracks'!A73="BAS 110 Worksheets in Business Applications",'BAS Degree Tracks'!E73,IF('BAS Degree Tracks'!A74="BAS 110 Worksheets in Business Applications",'BAS Degree Tracks'!E74,IF('BAS Degree Tracks'!A90="BAS 110 Worksheets in Business Applications",'BAS Degree Tracks'!E90,IF('BAS Degree Tracks'!A91="BAS 110 Worksheets in Business Applications",'BAS Degree Tracks'!E91,IF('BAS Degree Tracks'!A92="BAS 110 Worksheets in Business Applications",'BAS Degree Tracks'!E92,""))))))))))</f>
        <v/>
      </c>
      <c r="F94" s="130"/>
      <c r="G94" s="100">
        <v>3</v>
      </c>
    </row>
    <row r="95" spans="1:13" x14ac:dyDescent="0.2">
      <c r="A95" s="305" t="s">
        <v>389</v>
      </c>
      <c r="B95" s="305"/>
      <c r="C95" s="305"/>
      <c r="D95" s="305"/>
      <c r="E95" s="35" t="str">
        <f>IF('BAS Degree Tracks'!A60="BAS 201 Customer Service Improvement Skills", 'BAS Degree Tracks'!E60, IF('BAS Degree Tracks'!A61="BAS 201 Customer Service Improvement Skills", 'BAS Degree Tracks'!E61, IF('BAS Degree Tracks'!A72="BAS 201 Customer Service Improvement Skills", 'BAS Degree Tracks'!E72, IF('BAS Degree Tracks'!A73="BAS 201 Customer Service Improvement Skills", 'BAS Degree Tracks'!E73, IF('BAS Degree Tracks'!A74="BAS 201 Customer Service Improvement Skills", 'BAS Degree Tracks'!E74, IF('BAS Degree Tracks'!A90="BAS 201 Customer Service Improvement Skills", 'BAS Degree Tracks'!E90, IF('BAS Degree Tracks'!A91="BAS 201 Customer Service Improvement Skills", 'BAS Degree Tracks'!E91, IF('BAS Degree Tracks'!A92="BAS 201 Customer Service Improvement Skills", 'BAS Degree Tracks'!E92, ""))))))))</f>
        <v/>
      </c>
      <c r="F95" s="130"/>
      <c r="G95" s="100">
        <v>3</v>
      </c>
    </row>
    <row r="96" spans="1:13" x14ac:dyDescent="0.2">
      <c r="A96" s="305" t="s">
        <v>247</v>
      </c>
      <c r="B96" s="305"/>
      <c r="C96" s="305"/>
      <c r="D96" s="305"/>
      <c r="E96" s="35" t="str">
        <f>IF('BAS Degree Tracks'!A60="BAS 212 Introduction to Financial Management", 'BAS Degree Tracks'!E60, IF('BAS Degree Tracks'!A61="BAS 212 Introduction to Financial Management", 'BAS Degree Tracks'!E61, IF('BAS Degree Tracks'!A72="BAS 212 Introduction to Financial Management", 'BAS Degree Tracks'!E72, IF('BAS Degree Tracks'!A73="BAS 212 Introduction to Financial Management", 'BAS Degree Tracks'!E73, IF('BAS Degree Tracks'!A74="BAS 212 Introduction to Financial Management", 'BAS Degree Tracks'!E74, IF('BAS Degree Tracks'!A90="BAS 212 Introduction to Financial Management", 'BAS Degree Tracks'!E90, IF('BAS Degree Tracks'!A91="BAS 212 Introduction to Financial Management", 'BAS Degree Tracks'!E91, IF('BAS Degree Tracks'!A92="BAS 212 Introduction to Financial Management", 'BAS Degree Tracks'!E92, ""))))))))</f>
        <v/>
      </c>
      <c r="F96" s="130"/>
      <c r="G96" s="100">
        <v>3</v>
      </c>
    </row>
    <row r="97" spans="1:7" x14ac:dyDescent="0.2">
      <c r="A97" s="305" t="s">
        <v>253</v>
      </c>
      <c r="B97" s="305"/>
      <c r="C97" s="305"/>
      <c r="D97" s="305"/>
      <c r="E97" s="35" t="str">
        <f>IF('BAS Degree Tracks'!A60="BAS 280 Business Internship", 'BAS Degree Tracks'!E60, IF('BAS Degree Tracks'!A61="BAS 280 Business Internship", 'BAS Degree Tracks'!E61, IF('BAS Degree Tracks'!A72="BAS 280 Business Internship", 'BAS Degree Tracks'!E72, IF('BAS Degree Tracks'!A73="BAS 280 Business Internship", 'BAS Degree Tracks'!E73, IF('BAS Degree Tracks'!A74="BAS 280 Business Internship", 'BAS Degree Tracks'!E74, IF('BAS Degree Tracks'!A90="BAS 280 Business Internship", 'BAS Degree Tracks'!E90, IF('BAS Degree Tracks'!A91="BAS 280 Business Internship", 'BAS Degree Tracks'!E91, IF('BAS Degree Tracks'!A92="BAS 280 Business Internship", 'BAS Degree Tracks'!E92, ""))))))))</f>
        <v/>
      </c>
      <c r="F97" s="130"/>
      <c r="G97" s="100">
        <v>3</v>
      </c>
    </row>
    <row r="98" spans="1:7" x14ac:dyDescent="0.2">
      <c r="A98" s="305" t="s">
        <v>390</v>
      </c>
      <c r="B98" s="305"/>
      <c r="C98" s="305"/>
      <c r="D98" s="305"/>
      <c r="E98" s="29">
        <f>'BAS Degree Tracks'!E87</f>
        <v>0</v>
      </c>
      <c r="F98" s="119"/>
      <c r="G98" s="100">
        <v>3</v>
      </c>
    </row>
    <row r="99" spans="1:7" x14ac:dyDescent="0.2">
      <c r="A99" s="305" t="s">
        <v>351</v>
      </c>
      <c r="B99" s="305"/>
      <c r="C99" s="305"/>
      <c r="D99" s="305"/>
      <c r="E99" s="35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99" s="130"/>
      <c r="G99" s="100">
        <v>3</v>
      </c>
    </row>
    <row r="100" spans="1:7" x14ac:dyDescent="0.2">
      <c r="A100" s="305" t="s">
        <v>391</v>
      </c>
      <c r="B100" s="305"/>
      <c r="C100" s="305"/>
      <c r="D100" s="305"/>
      <c r="E100" s="35" t="str">
        <f>IF('BAS Degree Tracks'!A60="BAS 290 Management, Ethics &amp; Society", 'BAS Degree Tracks'!E60, IF('BAS Degree Tracks'!A61="BAS 290 Management, Ethics &amp; Society", 'BAS Degree Tracks'!E61, IF('BAS Degree Tracks'!A72="BAS 290 Management, Ethics &amp; Society", 'BAS Degree Tracks'!E72, IF('BAS Degree Tracks'!A73="BAS 290 Management, Ethics &amp; Society", 'BAS Degree Tracks'!E73, IF('BAS Degree Tracks'!A74="BAS 290 Management, Ethics &amp; Society", 'BAS Degree Tracks'!E74, IF('BAS Degree Tracks'!A90="BAS 290 Management, Ethics &amp; Society", 'BAS Degree Tracks'!E90, IF('BAS Degree Tracks'!A91="BAS 290 Management, Ethics &amp; Society", 'BAS Degree Tracks'!E91, IF('BAS Degree Tracks'!A92="BAS 290 Management, Ethics &amp; Society", 'BAS Degree Tracks'!E92, ""))))))))</f>
        <v/>
      </c>
      <c r="F100" s="130"/>
      <c r="G100" s="100">
        <v>3</v>
      </c>
    </row>
    <row r="101" spans="1:7" x14ac:dyDescent="0.2">
      <c r="A101" s="305" t="s">
        <v>392</v>
      </c>
      <c r="B101" s="305"/>
      <c r="C101" s="305"/>
      <c r="D101" s="305"/>
      <c r="E101" s="35" t="str">
        <f>IF('BAS Degree Tracks'!A60="BAS 299 Selected Topics in Management", 'BAS Degree Tracks'!E60, IF('BAS Degree Tracks'!A61="BAS 299 Selected Topics in Management", 'BAS Degree Tracks'!E61, IF('BAS Degree Tracks'!A72="BAS 299 Selected Topics in Management", 'BAS Degree Tracks'!E72, IF('BAS Degree Tracks'!A73="BAS 299 Selected Topics in Management", 'BAS Degree Tracks'!E73, IF('BAS Degree Tracks'!A74="BAS 299 Selected Topics in Management", 'BAS Degree Tracks'!E74, IF('BAS Degree Tracks'!A90="BAS 299 Selected Topics in Management", 'BAS Degree Tracks'!E90, IF('BAS Degree Tracks'!A91="BAS 299 Selected Topics in Management", 'BAS Degree Tracks'!E91, IF('BAS Degree Tracks'!A92="BAS 299 Selected Topics in Management", 'BAS Degree Tracks'!E92, ""))))))))</f>
        <v/>
      </c>
      <c r="F101" s="130"/>
      <c r="G101" s="100">
        <v>3</v>
      </c>
    </row>
    <row r="102" spans="1:7" x14ac:dyDescent="0.2">
      <c r="A102" s="305" t="s">
        <v>394</v>
      </c>
      <c r="B102" s="305"/>
      <c r="C102" s="305"/>
      <c r="D102" s="305"/>
      <c r="E102" s="35" t="str">
        <f>IF('BAS Degree Tracks'!A60="OST 240 Software Integration", 'BAS Degree Tracks'!E60, IF('BAS Degree Tracks'!A61="OST 240 Software Integration", 'BAS Degree Tracks'!E61, IF('BAS Degree Tracks'!A72="OST 240 Software Integration", 'BAS Degree Tracks'!E72, IF('BAS Degree Tracks'!A73="OST 240 Software Integration", 'BAS Degree Tracks'!E73, IF('BAS Degree Tracks'!A74="OST 240 Software Integration", 'BAS Degree Tracks'!E74, IF('BAS Degree Tracks'!A90="OST 240 Software Integration", 'BAS Degree Tracks'!E90, IF('BAS Degree Tracks'!A91="OST 240 Software Integration", 'BAS Degree Tracks'!E91, IF('BAS Degree Tracks'!A92="OST 240 Software Integration", 'BAS Degree Tracks'!E92, ""))))))))</f>
        <v/>
      </c>
      <c r="F102" s="130"/>
      <c r="G102" s="100">
        <v>3</v>
      </c>
    </row>
    <row r="103" spans="1:7" x14ac:dyDescent="0.2">
      <c r="A103" s="305" t="s">
        <v>404</v>
      </c>
      <c r="B103" s="305"/>
      <c r="C103" s="305"/>
      <c r="D103" s="305"/>
      <c r="E103" s="31" t="s">
        <v>453</v>
      </c>
      <c r="F103" s="123"/>
      <c r="G103" s="100">
        <v>3</v>
      </c>
    </row>
    <row r="104" spans="1:7" x14ac:dyDescent="0.2">
      <c r="A104" s="426" t="s">
        <v>393</v>
      </c>
      <c r="B104" s="426"/>
      <c r="C104" s="426"/>
      <c r="D104" s="426"/>
      <c r="E104" s="35" t="str">
        <f>IF('BAS Degree Tracks'!E54&lt;&gt;ISBLANK(TRUE), 'BAS Degree Tracks'!E54, IF('BAS Degree Tracks'!E82&lt;&gt;ISBLANK(TRUE), 'BAS Degree Tracks'!E82, IF('BAS Degree Tracks'!A58="CIT 130 Productivity Software", 'BAS Degree Tracks'!E58, IF('BAS Degree Tracks'!A59="CIT 130 Productivity Software", 'BAS Degree Tracks'!E59, IF('BAS Degree Tracks'!A70="CIT 130 Productivity Software", 'BAS Degree Tracks'!E70, IF('BAS Degree Tracks'!A71="CIT 130 Productivity Software", 'BAS Degree Tracks'!E71, IF('BAS Degree Tracks'!A72="CIT 130 Productivity Software", 'BAS Degree Tracks'!E72, IF('BAS Degree Tracks'!A86="CIT 130 Productivity Software", 'BAS Degree Tracks'!E86, IF('BAS Degree Tracks'!A87="CIT 130 Productivity Software", 'BAS Degree Tracks'!E87, IF('BAS Degree Tracks'!A88="CIT 130 Productivity Software", 'BAS Degree Tracks'!E88, ""))))))))))</f>
        <v/>
      </c>
      <c r="F104" s="130"/>
      <c r="G104" s="100">
        <v>3</v>
      </c>
    </row>
    <row r="105" spans="1:7" x14ac:dyDescent="0.2">
      <c r="A105" s="305" t="s">
        <v>388</v>
      </c>
      <c r="B105" s="305"/>
      <c r="C105" s="305"/>
      <c r="D105" s="305"/>
      <c r="E105" s="35" t="str">
        <f>IF('BAS Degree Tracks'!A60="COE 199 Cooperative Education", 'BAS Degree Tracks'!E60, IF('BAS Degree Tracks'!A61="COE 199 Cooperative Education", 'BAS Degree Tracks'!E61, IF('BAS Degree Tracks'!A72="COE 199 Cooperative Education", 'BAS Degree Tracks'!E72, IF('BAS Degree Tracks'!A73="COE 199 Cooperative Education", 'BAS Degree Tracks'!E73, IF('BAS Degree Tracks'!A74="COE 199 Cooperative Education", 'BAS Degree Tracks'!E74, IF('BAS Degree Tracks'!A90="COE 199 Cooperative Education", 'BAS Degree Tracks'!E90, IF('BAS Degree Tracks'!A91="COE 199 Cooperative Education", 'BAS Degree Tracks'!E91, IF('BAS Degree Tracks'!A92="COE 199 Cooperative Education", 'BAS Degree Tracks'!E92, ""))))))))</f>
        <v/>
      </c>
      <c r="F105" s="130"/>
      <c r="G105" s="101">
        <v>3</v>
      </c>
    </row>
    <row r="106" spans="1:7" ht="13.5" thickBot="1" x14ac:dyDescent="0.25">
      <c r="A106" s="342" t="s">
        <v>301</v>
      </c>
      <c r="B106" s="343"/>
      <c r="C106" s="343"/>
      <c r="D106" s="343"/>
      <c r="E106" s="344"/>
      <c r="F106" s="91"/>
      <c r="G106" s="86">
        <v>18</v>
      </c>
    </row>
    <row r="107" spans="1:7" ht="13.5" thickBot="1" x14ac:dyDescent="0.25">
      <c r="A107" s="334"/>
      <c r="B107" s="334"/>
      <c r="C107" s="334"/>
      <c r="D107" s="334"/>
      <c r="E107" s="334"/>
      <c r="F107" s="334"/>
      <c r="G107" s="334"/>
    </row>
    <row r="108" spans="1:7" x14ac:dyDescent="0.2">
      <c r="A108" s="322" t="s">
        <v>308</v>
      </c>
      <c r="B108" s="323"/>
      <c r="C108" s="323"/>
      <c r="D108" s="345"/>
      <c r="E108" s="306" t="s">
        <v>457</v>
      </c>
      <c r="F108" s="71" t="s">
        <v>1</v>
      </c>
      <c r="G108" s="72" t="s">
        <v>3</v>
      </c>
    </row>
    <row r="109" spans="1:7" x14ac:dyDescent="0.2">
      <c r="A109" s="351" t="s">
        <v>300</v>
      </c>
      <c r="B109" s="352"/>
      <c r="C109" s="352"/>
      <c r="D109" s="353"/>
      <c r="E109" s="307"/>
      <c r="F109" s="74" t="s">
        <v>2</v>
      </c>
      <c r="G109" s="89" t="s">
        <v>4</v>
      </c>
    </row>
    <row r="110" spans="1:7" x14ac:dyDescent="0.2">
      <c r="A110" s="373" t="s">
        <v>20</v>
      </c>
      <c r="B110" s="374"/>
      <c r="C110" s="374"/>
      <c r="D110" s="375"/>
      <c r="E110" s="30">
        <f>'BAS Degree Tracks'!E43</f>
        <v>0</v>
      </c>
      <c r="F110" s="122"/>
      <c r="G110" s="102">
        <v>3</v>
      </c>
    </row>
    <row r="111" spans="1:7" x14ac:dyDescent="0.2">
      <c r="A111" s="383" t="s">
        <v>309</v>
      </c>
      <c r="B111" s="384"/>
      <c r="C111" s="384"/>
      <c r="D111" s="400"/>
      <c r="E111" s="38" t="str">
        <f>IF('BAS Degree Tracks'!E84&lt;&gt;ISBLANK(TRUE),'BAS Degree Tracks'!E84,IF('BAS Degree Tracks'!A60="BAS 212 Introduction to Financial Management",'BAS Degree Tracks'!E60,IF('BAS Degree Tracks'!A61="BAS 212 Introduction to Financial Management",'BAS Degree Tracks'!E61,IF('BAS Degree Tracks'!A72="BAS 212 Introduction to Financial Management",'BAS Degree Tracks'!E72,IF('BAS Degree Tracks'!A73="BAS 212 Introduction to Financial Management",'BAS Degree Tracks'!E73,IF('BAS Degree Tracks'!A74="BAS 212 Introduction to Financial Management",'BAS Degree Tracks'!E74,IF('BAS Degree Tracks'!A90="BAS 212 Introduction to Financial Management",'BAS Degree Tracks'!E90,IF('BAS Degree Tracks'!A91="BAS 212 Introduction to Financial Management",'BAS Degree Tracks'!E91,IF('BAS Degree Tracks'!A92="BAS 212 Introduction to Financial Management",'BAS Degree Tracks'!E92,"")))))))))</f>
        <v/>
      </c>
      <c r="F111" s="131"/>
      <c r="G111" s="76">
        <v>3</v>
      </c>
    </row>
    <row r="112" spans="1:7" x14ac:dyDescent="0.2">
      <c r="A112" s="425" t="s">
        <v>448</v>
      </c>
      <c r="B112" s="426"/>
      <c r="C112" s="426"/>
      <c r="D112" s="426"/>
      <c r="E112" s="426"/>
      <c r="F112" s="426"/>
      <c r="G112" s="427"/>
    </row>
    <row r="113" spans="1:7" x14ac:dyDescent="0.2">
      <c r="A113" s="326"/>
      <c r="B113" s="327"/>
      <c r="C113" s="327"/>
      <c r="D113" s="328"/>
      <c r="E113" s="57" t="str">
        <f>IF('BAS Degree Tracks'!A86&lt;&gt;ISBLANK(TRUE), 'BAS Degree Tracks'!E86, "")</f>
        <v/>
      </c>
      <c r="F113" s="132"/>
      <c r="G113" s="103">
        <v>3</v>
      </c>
    </row>
    <row r="114" spans="1:7" x14ac:dyDescent="0.2">
      <c r="A114" s="336" t="s">
        <v>298</v>
      </c>
      <c r="B114" s="337"/>
      <c r="C114" s="337"/>
      <c r="D114" s="338"/>
      <c r="E114" s="36" t="str">
        <f>IF('BAS Degree Tracks'!E87&lt;&gt;ISBLANK(TRUE), 'BAS Degree Tracks'!E87, IF('BAS Degree Tracks'!A60="BAS 284 Applied Management Skills", 'BAS Degree Tracks'!E60, IF('BAS Degree Tracks'!A61="BAS 284 Applied Management Skills", 'BAS Degree Tracks'!E61, IF('BAS Degree Tracks'!A72="BAS 284 Applied Management Skills", 'BAS Degree Tracks'!E72, IF('BAS Degree Tracks'!A73="BAS 284 Applied Management Skills", 'BAS Degree Tracks'!E73, IF('BAS Degree Tracks'!A74="BAS 284 Applied Management Skills", 'BAS Degree Tracks'!E74, IF('BAS Degree Tracks'!A90="BAS 284 Applied Management Skills", 'BAS Degree Tracks'!E90, IF('BAS Degree Tracks'!A91="BAS 284 Applied Management Skills", 'BAS Degree Tracks'!E91, IF('BAS Degree Tracks'!A92="BAS 284 Applied Management Skills", 'BAS Degree Tracks'!E92, "")))))))))</f>
        <v/>
      </c>
      <c r="F114" s="133"/>
      <c r="G114" s="105">
        <v>3</v>
      </c>
    </row>
    <row r="115" spans="1:7" x14ac:dyDescent="0.2">
      <c r="A115" s="339" t="s">
        <v>452</v>
      </c>
      <c r="B115" s="374"/>
      <c r="C115" s="374"/>
      <c r="D115" s="374"/>
      <c r="E115" s="374"/>
      <c r="F115" s="374"/>
      <c r="G115" s="420"/>
    </row>
    <row r="116" spans="1:7" x14ac:dyDescent="0.2">
      <c r="A116" s="391" t="s">
        <v>250</v>
      </c>
      <c r="B116" s="392"/>
      <c r="C116" s="392"/>
      <c r="D116" s="393"/>
      <c r="E116" s="36" t="str">
        <f>IF('BAS Degree Tracks'!E53&lt;&gt;ISBLANK(TRUE),'BAS Degree Tracks'!E53,IF('BAS Degree Tracks'!E81&lt;&gt;ISBLANK(TRUE),'BAS Degree Tracks'!E81,IF('BAS Degree Tracks'!A60="BAS 110 Worksheets in Business Applications",'BAS Degree Tracks'!E60,IF('BAS Degree Tracks'!A61="BAS 110 Worksheets in Business Applications",'BAS Degree Tracks'!E61,IF('BAS Degree Tracks'!A72="BAS 110 Worksheets in Business Applications",'BAS Degree Tracks'!E72,IF('BAS Degree Tracks'!A73="BAS 110 Worksheets in Business Applications",'BAS Degree Tracks'!E73,IF('BAS Degree Tracks'!A74="BAS 110 Worksheets in Business Applications",'BAS Degree Tracks'!E74,IF('BAS Degree Tracks'!A90="BAS 110 Worksheets in Business Applications",'BAS Degree Tracks'!E90,IF('BAS Degree Tracks'!A91="BAS 110 Worksheets in Business Applications",'BAS Degree Tracks'!E91,IF('BAS Degree Tracks'!A92="BAS 110 Worksheets in Business Applications",'BAS Degree Tracks'!E92,""))))))))))</f>
        <v/>
      </c>
      <c r="F116" s="133"/>
      <c r="G116" s="100">
        <v>3</v>
      </c>
    </row>
    <row r="117" spans="1:7" x14ac:dyDescent="0.2">
      <c r="A117" s="394" t="s">
        <v>399</v>
      </c>
      <c r="B117" s="395"/>
      <c r="C117" s="395"/>
      <c r="D117" s="396"/>
      <c r="E117" s="36" t="str">
        <f>IF('BAS Degree Tracks'!A90="BAS 200 Small Business Management", 'BAS Degree Tracks'!E90, IF('BAS Degree Tracks'!A91="BAS 200 Small Business Management", 'BAS Degree Tracks'!E91, IF('BAS Degree Tracks'!A92="BAS 200 Small Business Management", 'BAS Degree Tracks'!E92, "")))</f>
        <v/>
      </c>
      <c r="F117" s="133"/>
      <c r="G117" s="100">
        <v>3</v>
      </c>
    </row>
    <row r="118" spans="1:7" x14ac:dyDescent="0.2">
      <c r="A118" s="394" t="s">
        <v>389</v>
      </c>
      <c r="B118" s="395"/>
      <c r="C118" s="395"/>
      <c r="D118" s="396"/>
      <c r="E118" s="36" t="str">
        <f>IF('BAS Degree Tracks'!A60="BAS 201 Customer Service Improvement Skills", 'BAS Degree Tracks'!E60, IF('BAS Degree Tracks'!A61="BAS 201 Customer Service Improvement Skills", 'BAS Degree Tracks'!E61, IF('BAS Degree Tracks'!A72="BAS 201 Customer Service Improvement Skills", 'BAS Degree Tracks'!E72, IF('BAS Degree Tracks'!A73="BAS 201 Customer Service Improvement Skills", 'BAS Degree Tracks'!E73, IF('BAS Degree Tracks'!A74="BAS 201 Customer Service Improvement Skills", 'BAS Degree Tracks'!E74, IF('BAS Degree Tracks'!A90="BAS 201 Customer Service Improvement Skills", 'BAS Degree Tracks'!E90, IF('BAS Degree Tracks'!A91="BAS 201 Customer Service Improvement Skills", 'BAS Degree Tracks'!E91, IF('BAS Degree Tracks'!A92="BAS 201 Customer Service Improvement Skills", 'BAS Degree Tracks'!E92, ""))))))))</f>
        <v/>
      </c>
      <c r="F118" s="133"/>
      <c r="G118" s="100">
        <v>3</v>
      </c>
    </row>
    <row r="119" spans="1:7" x14ac:dyDescent="0.2">
      <c r="A119" s="394" t="s">
        <v>400</v>
      </c>
      <c r="B119" s="395"/>
      <c r="C119" s="395"/>
      <c r="D119" s="396"/>
      <c r="E119" s="36" t="str">
        <f>IF('BAS Degree Tracks'!A90="BAS 256 International Business", 'BAS Degree Tracks'!E90, IF('BAS Degree Tracks'!A91="BAS 256 International Business", 'BAS Degree Tracks'!E91, IF('BAS Degree Tracks'!A92="BAS 256 International Business", 'BAS Degree Tracks'!E92, "")))</f>
        <v/>
      </c>
      <c r="F119" s="133"/>
      <c r="G119" s="100">
        <v>3</v>
      </c>
    </row>
    <row r="120" spans="1:7" x14ac:dyDescent="0.2">
      <c r="A120" s="394" t="s">
        <v>431</v>
      </c>
      <c r="B120" s="395"/>
      <c r="C120" s="395"/>
      <c r="D120" s="396"/>
      <c r="E120" s="27">
        <f>'BAS Degree Tracks'!E39</f>
        <v>0</v>
      </c>
      <c r="F120" s="114"/>
      <c r="G120" s="100">
        <v>3</v>
      </c>
    </row>
    <row r="121" spans="1:7" x14ac:dyDescent="0.2">
      <c r="A121" s="394" t="s">
        <v>401</v>
      </c>
      <c r="B121" s="395"/>
      <c r="C121" s="395"/>
      <c r="D121" s="396"/>
      <c r="E121" s="36" t="str">
        <f>IF('BAS Degree Tracks'!A60="BAS 274 Human Resource Management", 'BAS Degree Tracks'!E60, IF('BAS Degree Tracks'!A61="BAS 274 Human Resource Management", 'BAS Degree Tracks'!E61, IF('BAS Degree Tracks'!A72="BAS 274 Human Resource Management", 'BAS Degree Tracks'!E72, IF('BAS Degree Tracks'!A73="BAS 274 Human Resource Management", 'BAS Degree Tracks'!E73, IF('BAS Degree Tracks'!A74="BAS 274 Human Resource Management", 'BAS Degree Tracks'!E74, IF('BAS Degree Tracks'!A90="BAS 274 Human Resource Management", 'BAS Degree Tracks'!E90, IF('BAS Degree Tracks'!A91="BAS 274 Human Resource Management", 'BAS Degree Tracks'!E91, IF('BAS Degree Tracks'!A92="BAS 274 Human Resource Management", 'BAS Degree Tracks'!E92, ""))))))))</f>
        <v/>
      </c>
      <c r="F121" s="133"/>
      <c r="G121" s="100">
        <v>3</v>
      </c>
    </row>
    <row r="122" spans="1:7" x14ac:dyDescent="0.2">
      <c r="A122" s="394" t="s">
        <v>402</v>
      </c>
      <c r="B122" s="395"/>
      <c r="C122" s="395"/>
      <c r="D122" s="396"/>
      <c r="E122" s="36" t="str">
        <f>IF('BAS Degree Tracks'!A60="BAS 287 Supervisory Management", 'BAS Degree Tracks'!E60, IF('BAS Degree Tracks'!A61="BAS 287 Supervisory Management", 'BAS Degree Tracks'!E61, IF('BAS Degree Tracks'!A72="BAS 287 Supervisory Management", 'BAS Degree Tracks'!E72, IF('BAS Degree Tracks'!A73="BAS 287 Supervisory Management", 'BAS Degree Tracks'!E73, IF('BAS Degree Tracks'!A74="BAS 287 Supervisory Management", 'BAS Degree Tracks'!E74, IF('BAS Degree Tracks'!A90="BAS 287 Supervisory Management", 'BAS Degree Tracks'!E90, IF('BAS Degree Tracks'!A91="BAS 287 Supervisory Management", 'BAS Degree Tracks'!E91, IF('BAS Degree Tracks'!A92="BAS 287 Supervisory Management", 'BAS Degree Tracks'!E92, ""))))))))</f>
        <v/>
      </c>
      <c r="F122" s="133"/>
      <c r="G122" s="100">
        <v>3</v>
      </c>
    </row>
    <row r="123" spans="1:7" x14ac:dyDescent="0.2">
      <c r="A123" s="394" t="s">
        <v>351</v>
      </c>
      <c r="B123" s="395"/>
      <c r="C123" s="395"/>
      <c r="D123" s="396"/>
      <c r="E123" s="36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123" s="133"/>
      <c r="G123" s="100">
        <v>3</v>
      </c>
    </row>
    <row r="124" spans="1:7" x14ac:dyDescent="0.2">
      <c r="A124" s="394" t="s">
        <v>432</v>
      </c>
      <c r="B124" s="395"/>
      <c r="C124" s="395"/>
      <c r="D124" s="396"/>
      <c r="E124" s="36" t="s">
        <v>453</v>
      </c>
      <c r="F124" s="133"/>
      <c r="G124" s="100">
        <v>3</v>
      </c>
    </row>
    <row r="125" spans="1:7" x14ac:dyDescent="0.2">
      <c r="A125" s="394" t="s">
        <v>391</v>
      </c>
      <c r="B125" s="395"/>
      <c r="C125" s="395"/>
      <c r="D125" s="396"/>
      <c r="E125" s="36" t="str">
        <f>IF('BAS Degree Tracks'!A60="BAS 290 Management, Ethics &amp; Society", 'BAS Degree Tracks'!E60, IF('BAS Degree Tracks'!A61="BAS 290 Management, Ethics &amp; Society", 'BAS Degree Tracks'!E61, IF('BAS Degree Tracks'!A72="BAS 290 Management, Ethics &amp; Society", 'BAS Degree Tracks'!E72, IF('BAS Degree Tracks'!A73="BAS 290 Management, Ethics &amp; Society", 'BAS Degree Tracks'!E73, IF('BAS Degree Tracks'!A74="BAS 290 Management, Ethics &amp; Society", 'BAS Degree Tracks'!E74, IF('BAS Degree Tracks'!A90="BAS 290 Management, Ethics &amp; Society", 'BAS Degree Tracks'!E90, IF('BAS Degree Tracks'!A91="BAS 290 Management, Ethics &amp; Society", 'BAS Degree Tracks'!E91, IF('BAS Degree Tracks'!A92="BAS 290 Management, Ethics &amp; Society", 'BAS Degree Tracks'!E92, ""))))))))</f>
        <v/>
      </c>
      <c r="F125" s="133"/>
      <c r="G125" s="100">
        <v>3</v>
      </c>
    </row>
    <row r="126" spans="1:7" x14ac:dyDescent="0.2">
      <c r="A126" s="394" t="s">
        <v>403</v>
      </c>
      <c r="B126" s="395"/>
      <c r="C126" s="395"/>
      <c r="D126" s="396"/>
      <c r="E126" s="36" t="str">
        <f>IF('BAS Degree Tracks'!A90="BAS 291 Retail Management", 'BAS Degree Tracks'!E90, IF('BAS Degree Tracks'!A91="BAS 291 Retail Management", 'BAS Degree Tracks'!E91, IF('BAS Degree Tracks'!A92="BAS 291 Retail Management", 'BAS Degree Tracks'!E92, "")))</f>
        <v/>
      </c>
      <c r="F126" s="133"/>
      <c r="G126" s="100">
        <v>3</v>
      </c>
    </row>
    <row r="127" spans="1:7" x14ac:dyDescent="0.2">
      <c r="A127" s="394" t="s">
        <v>392</v>
      </c>
      <c r="B127" s="395"/>
      <c r="C127" s="395"/>
      <c r="D127" s="396"/>
      <c r="E127" s="36" t="str">
        <f>IF('BAS Degree Tracks'!A60="BAS 299 Selected Topics in Management", 'BAS Degree Tracks'!E60, IF('BAS Degree Tracks'!A61="BAS 299 Selected Topics in Management", 'BAS Degree Tracks'!E61, IF('BAS Degree Tracks'!A72="BAS 299 Selected Topics in Management", 'BAS Degree Tracks'!E72, IF('BAS Degree Tracks'!A73="BAS 299 Selected Topics in Management", 'BAS Degree Tracks'!E73, IF('BAS Degree Tracks'!A74="BAS 299 Selected Topics in Management", 'BAS Degree Tracks'!E74, IF('BAS Degree Tracks'!A90="BAS 299 Selected Topics in Management", 'BAS Degree Tracks'!E90, IF('BAS Degree Tracks'!A91="BAS 299 Selected Topics in Management", 'BAS Degree Tracks'!E91, IF('BAS Degree Tracks'!A92="BAS 299 Selected Topics in Management", 'BAS Degree Tracks'!E92, ""))))))))</f>
        <v/>
      </c>
      <c r="F127" s="133"/>
      <c r="G127" s="100">
        <v>3</v>
      </c>
    </row>
    <row r="128" spans="1:7" x14ac:dyDescent="0.2">
      <c r="A128" s="397" t="s">
        <v>404</v>
      </c>
      <c r="B128" s="398"/>
      <c r="C128" s="398"/>
      <c r="D128" s="399"/>
      <c r="E128" s="36" t="str">
        <f>IF('BAS Degree Tracks'!A60="OST 275 Office Management", 'BAS Degree Tracks'!E60, IF('BAS Degree Tracks'!A61="OST 275 Office Management", 'BAS Degree Tracks'!E61, IF('BAS Degree Tracks'!A72="OST 275 Office Management", 'BAS Degree Tracks'!E72, IF('BAS Degree Tracks'!A73="OST 275 Office Management", 'BAS Degree Tracks'!E73, IF('BAS Degree Tracks'!A74="OST 275 Office Management", 'BAS Degree Tracks'!E74, IF('BAS Degree Tracks'!A90="OST 275 Office Management", 'BAS Degree Tracks'!E90, IF('BAS Degree Tracks'!A91="OST 275 Office Management", 'BAS Degree Tracks'!E91, IF('BAS Degree Tracks'!A92="OST 275 Office Management", 'BAS Degree Tracks'!E92, ""))))))))</f>
        <v/>
      </c>
      <c r="F128" s="133"/>
      <c r="G128" s="100">
        <v>3</v>
      </c>
    </row>
    <row r="129" spans="1:7" ht="13.5" thickBot="1" x14ac:dyDescent="0.25">
      <c r="A129" s="342" t="s">
        <v>301</v>
      </c>
      <c r="B129" s="343"/>
      <c r="C129" s="343"/>
      <c r="D129" s="343"/>
      <c r="E129" s="344"/>
      <c r="F129" s="91"/>
      <c r="G129" s="104">
        <v>15</v>
      </c>
    </row>
    <row r="130" spans="1:7" ht="13.5" thickBot="1" x14ac:dyDescent="0.25">
      <c r="A130" s="335"/>
      <c r="B130" s="335"/>
      <c r="C130" s="335"/>
      <c r="D130" s="335"/>
      <c r="E130" s="335"/>
      <c r="F130" s="335"/>
      <c r="G130" s="335"/>
    </row>
    <row r="131" spans="1:7" x14ac:dyDescent="0.2">
      <c r="A131" s="322" t="s">
        <v>321</v>
      </c>
      <c r="B131" s="323"/>
      <c r="C131" s="323"/>
      <c r="D131" s="345"/>
      <c r="E131" s="308" t="s">
        <v>457</v>
      </c>
      <c r="F131" s="71" t="s">
        <v>1</v>
      </c>
      <c r="G131" s="72" t="s">
        <v>3</v>
      </c>
    </row>
    <row r="132" spans="1:7" x14ac:dyDescent="0.2">
      <c r="A132" s="351" t="s">
        <v>300</v>
      </c>
      <c r="B132" s="352"/>
      <c r="C132" s="352"/>
      <c r="D132" s="353"/>
      <c r="E132" s="307"/>
      <c r="F132" s="74" t="s">
        <v>2</v>
      </c>
      <c r="G132" s="75" t="s">
        <v>4</v>
      </c>
    </row>
    <row r="133" spans="1:7" x14ac:dyDescent="0.2">
      <c r="A133" s="339" t="s">
        <v>17</v>
      </c>
      <c r="B133" s="340"/>
      <c r="C133" s="340"/>
      <c r="D133" s="341"/>
      <c r="E133" s="30">
        <f>'BAS Degree Tracks'!E38</f>
        <v>0</v>
      </c>
      <c r="F133" s="120"/>
      <c r="G133" s="87">
        <v>3</v>
      </c>
    </row>
    <row r="134" spans="1:7" x14ac:dyDescent="0.2">
      <c r="A134" s="336" t="s">
        <v>322</v>
      </c>
      <c r="B134" s="337"/>
      <c r="C134" s="337"/>
      <c r="D134" s="338"/>
      <c r="E134" s="31" t="str">
        <f>IF('BAS Degree Tracks'!A60="BAS 287 Supervisory Management", 'BAS Degree Tracks'!E60, IF('BAS Degree Tracks'!A61="BAS 287 Supervisory Management", 'BAS Degree Tracks'!E61, IF('BAS Degree Tracks'!A72="BAS 287 Supervisory Management", 'BAS Degree Tracks'!E72, IF('BAS Degree Tracks'!A73="BAS 287 Supervisory Management", 'BAS Degree Tracks'!E73, IF('BAS Degree Tracks'!A74="BAS 287 Supervisory Management", 'BAS Degree Tracks'!E74, IF('BAS Degree Tracks'!A90="BAS 287 Supervisory Management", 'BAS Degree Tracks'!E90, IF('BAS Degree Tracks'!A91="BAS 287 Supervisory Management", 'BAS Degree Tracks'!E91, IF('BAS Degree Tracks'!A92="BAS 287 Supervisory Management", 'BAS Degree Tracks'!E92, ""))))))))</f>
        <v/>
      </c>
      <c r="F134" s="123"/>
      <c r="G134" s="423">
        <v>3</v>
      </c>
    </row>
    <row r="135" spans="1:7" x14ac:dyDescent="0.2">
      <c r="A135" s="339" t="s">
        <v>342</v>
      </c>
      <c r="B135" s="340"/>
      <c r="C135" s="340"/>
      <c r="D135" s="341"/>
      <c r="E135" s="31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135" s="123"/>
      <c r="G135" s="423"/>
    </row>
    <row r="136" spans="1:7" x14ac:dyDescent="0.2">
      <c r="A136" s="336" t="s">
        <v>323</v>
      </c>
      <c r="B136" s="337"/>
      <c r="C136" s="337"/>
      <c r="D136" s="338"/>
      <c r="E136" s="31" t="str">
        <f>IF('BAS Degree Tracks'!A90="QMS 101 Introduction to Quality Systems", 'BAS Degree Tracks'!E90, IF('BAS Degree Tracks'!A91="QMS 101 Introduction to Quality Systems", 'BAS Degree Tracks'!E91, IF('BAS Degree Tracks'!A92="QMS 101 Introduction to Quality Systems", 'BAS Degree Tracks'!E92, "")))</f>
        <v/>
      </c>
      <c r="F136" s="134"/>
      <c r="G136" s="75">
        <v>3</v>
      </c>
    </row>
    <row r="137" spans="1:7" x14ac:dyDescent="0.2">
      <c r="A137" s="336" t="s">
        <v>324</v>
      </c>
      <c r="B137" s="337"/>
      <c r="C137" s="337"/>
      <c r="D137" s="338"/>
      <c r="E137" s="31" t="str">
        <f>IF('BAS Degree Tracks'!A90="BAS 289 Operations Management", 'BAS Degree Tracks'!E90, IF('BAS Degree Tracks'!A91="BAS 289 Operations Management", 'BAS Degree Tracks'!E91, IF('BAS Degree Tracks'!A92="BAS 289 Operations Management", 'BAS Degree Tracks'!E92, "")))</f>
        <v/>
      </c>
      <c r="F137" s="135"/>
      <c r="G137" s="361">
        <v>3</v>
      </c>
    </row>
    <row r="138" spans="1:7" x14ac:dyDescent="0.2">
      <c r="A138" s="339" t="s">
        <v>325</v>
      </c>
      <c r="B138" s="340"/>
      <c r="C138" s="340"/>
      <c r="D138" s="341"/>
      <c r="E138" s="31"/>
      <c r="F138" s="134"/>
      <c r="G138" s="363"/>
    </row>
    <row r="139" spans="1:7" x14ac:dyDescent="0.2">
      <c r="A139" s="336" t="s">
        <v>343</v>
      </c>
      <c r="B139" s="337"/>
      <c r="C139" s="337"/>
      <c r="D139" s="338"/>
      <c r="E139" s="329">
        <f>'BAS Degree Tracks'!E23</f>
        <v>0</v>
      </c>
      <c r="F139" s="136"/>
      <c r="G139" s="361">
        <v>3</v>
      </c>
    </row>
    <row r="140" spans="1:7" x14ac:dyDescent="0.2">
      <c r="A140" s="339" t="s">
        <v>439</v>
      </c>
      <c r="B140" s="340"/>
      <c r="C140" s="340"/>
      <c r="D140" s="341"/>
      <c r="E140" s="330"/>
      <c r="F140" s="137"/>
      <c r="G140" s="363"/>
    </row>
    <row r="141" spans="1:7" ht="13.5" thickBot="1" x14ac:dyDescent="0.25">
      <c r="A141" s="342" t="s">
        <v>301</v>
      </c>
      <c r="B141" s="343"/>
      <c r="C141" s="343"/>
      <c r="D141" s="343"/>
      <c r="E141" s="344"/>
      <c r="F141" s="91"/>
      <c r="G141" s="86">
        <v>15</v>
      </c>
    </row>
    <row r="142" spans="1:7" ht="13.5" thickBot="1" x14ac:dyDescent="0.25">
      <c r="A142" s="335"/>
      <c r="B142" s="335"/>
      <c r="C142" s="335"/>
      <c r="D142" s="335"/>
      <c r="E142" s="335"/>
      <c r="F142" s="335"/>
      <c r="G142" s="335"/>
    </row>
    <row r="143" spans="1:7" x14ac:dyDescent="0.2">
      <c r="A143" s="322" t="s">
        <v>313</v>
      </c>
      <c r="B143" s="323"/>
      <c r="C143" s="323"/>
      <c r="D143" s="345"/>
      <c r="E143" s="308" t="s">
        <v>457</v>
      </c>
      <c r="F143" s="71" t="s">
        <v>1</v>
      </c>
      <c r="G143" s="72" t="s">
        <v>3</v>
      </c>
    </row>
    <row r="144" spans="1:7" x14ac:dyDescent="0.2">
      <c r="A144" s="351" t="s">
        <v>300</v>
      </c>
      <c r="B144" s="352"/>
      <c r="C144" s="352"/>
      <c r="D144" s="353"/>
      <c r="E144" s="307"/>
      <c r="F144" s="74" t="s">
        <v>2</v>
      </c>
      <c r="G144" s="75" t="s">
        <v>4</v>
      </c>
    </row>
    <row r="145" spans="1:13" x14ac:dyDescent="0.2">
      <c r="A145" s="339" t="s">
        <v>303</v>
      </c>
      <c r="B145" s="340"/>
      <c r="C145" s="340"/>
      <c r="D145" s="341"/>
      <c r="E145" s="29">
        <f>'BAS Degree Tracks'!E44</f>
        <v>0</v>
      </c>
      <c r="F145" s="136"/>
      <c r="G145" s="82">
        <v>3</v>
      </c>
    </row>
    <row r="146" spans="1:13" x14ac:dyDescent="0.2">
      <c r="A146" s="348" t="s">
        <v>294</v>
      </c>
      <c r="B146" s="349"/>
      <c r="C146" s="349"/>
      <c r="D146" s="350"/>
      <c r="E146" s="35" t="str">
        <f>IF('BAS Degree Tracks'!E70&lt;&gt;"",'BAS Degree Tracks'!E70,IF('BAS Degree Tracks'!A90="ACT 196 Payroll Accounting",'BAS Degree Tracks'!E90,IF('BAS Degree Tracks'!A91="ACT 196 Payroll Accounting",'BAS Degree Tracks'!E91,IF('BAS Degree Tracks'!A92="ACT 196 Payroll Accounting",'BAS Degree Tracks'!E92," "))))</f>
        <v xml:space="preserve"> </v>
      </c>
      <c r="F146" s="138"/>
      <c r="G146" s="83">
        <v>3</v>
      </c>
      <c r="I146" s="415" t="s">
        <v>443</v>
      </c>
      <c r="J146" s="415"/>
      <c r="K146" s="415"/>
      <c r="L146" s="415"/>
      <c r="M146" s="415"/>
    </row>
    <row r="147" spans="1:13" x14ac:dyDescent="0.2">
      <c r="A147" s="348" t="s">
        <v>13</v>
      </c>
      <c r="B147" s="349"/>
      <c r="C147" s="349"/>
      <c r="D147" s="350"/>
      <c r="E147" s="29">
        <f>'BAS Degree Tracks'!E56</f>
        <v>0</v>
      </c>
      <c r="F147" s="136"/>
      <c r="G147" s="106">
        <v>3</v>
      </c>
      <c r="I147" s="415"/>
      <c r="J147" s="415"/>
      <c r="K147" s="415"/>
      <c r="L147" s="415"/>
      <c r="M147" s="415"/>
    </row>
    <row r="148" spans="1:13" ht="13.5" thickBot="1" x14ac:dyDescent="0.25">
      <c r="A148" s="342" t="s">
        <v>301</v>
      </c>
      <c r="B148" s="343"/>
      <c r="C148" s="343"/>
      <c r="D148" s="343"/>
      <c r="E148" s="344"/>
      <c r="F148" s="91"/>
      <c r="G148" s="86">
        <v>9</v>
      </c>
      <c r="I148" s="415"/>
      <c r="J148" s="415"/>
      <c r="K148" s="415"/>
      <c r="L148" s="415"/>
      <c r="M148" s="415"/>
    </row>
    <row r="149" spans="1:13" ht="13.5" thickBot="1" x14ac:dyDescent="0.25">
      <c r="A149" s="335"/>
      <c r="B149" s="335"/>
      <c r="C149" s="335"/>
      <c r="D149" s="335"/>
      <c r="E149" s="335"/>
      <c r="F149" s="335"/>
      <c r="G149" s="335"/>
      <c r="I149" s="415"/>
      <c r="J149" s="415"/>
      <c r="K149" s="415"/>
      <c r="L149" s="415"/>
      <c r="M149" s="415"/>
    </row>
    <row r="150" spans="1:13" x14ac:dyDescent="0.2">
      <c r="A150" s="322" t="s">
        <v>338</v>
      </c>
      <c r="B150" s="323"/>
      <c r="C150" s="323"/>
      <c r="D150" s="345"/>
      <c r="E150" s="308" t="s">
        <v>457</v>
      </c>
      <c r="F150" s="71" t="s">
        <v>1</v>
      </c>
      <c r="G150" s="72" t="s">
        <v>3</v>
      </c>
      <c r="I150" s="415"/>
      <c r="J150" s="415"/>
      <c r="K150" s="415"/>
      <c r="L150" s="415"/>
      <c r="M150" s="415"/>
    </row>
    <row r="151" spans="1:13" x14ac:dyDescent="0.2">
      <c r="A151" s="351" t="s">
        <v>300</v>
      </c>
      <c r="B151" s="352"/>
      <c r="C151" s="352"/>
      <c r="D151" s="353"/>
      <c r="E151" s="307"/>
      <c r="F151" s="74" t="s">
        <v>2</v>
      </c>
      <c r="G151" s="75" t="s">
        <v>4</v>
      </c>
    </row>
    <row r="152" spans="1:13" x14ac:dyDescent="0.2">
      <c r="A152" s="339" t="s">
        <v>341</v>
      </c>
      <c r="B152" s="340"/>
      <c r="C152" s="340"/>
      <c r="D152" s="341"/>
      <c r="E152" s="30">
        <f>'BAS Degree Tracks'!E38</f>
        <v>0</v>
      </c>
      <c r="F152" s="120"/>
      <c r="G152" s="87">
        <v>3</v>
      </c>
    </row>
    <row r="153" spans="1:13" x14ac:dyDescent="0.2">
      <c r="A153" s="339" t="s">
        <v>320</v>
      </c>
      <c r="B153" s="340"/>
      <c r="C153" s="340"/>
      <c r="D153" s="341"/>
      <c r="E153" s="32" t="str">
        <f>IF('BAS Degree Tracks'!A90="BAS 170 Entrepreneurship", 'BAS Degree Tracks'!E90, IF('BAS Degree Tracks'!A91="BAS 170 Entrepreneurship", 'BAS Degree Tracks'!E91, IF('BAS Degree Tracks'!A92="BAS 170 Entrepreneurship", 'BAS Degree Tracks'!E92, "")))</f>
        <v/>
      </c>
      <c r="F153" s="135"/>
      <c r="G153" s="107"/>
    </row>
    <row r="154" spans="1:13" x14ac:dyDescent="0.2">
      <c r="A154" s="339" t="s">
        <v>339</v>
      </c>
      <c r="B154" s="340"/>
      <c r="C154" s="340"/>
      <c r="D154" s="341"/>
      <c r="E154" s="62">
        <f>'BAS Degree Tracks'!E43</f>
        <v>0</v>
      </c>
      <c r="F154" s="122"/>
      <c r="G154" s="411">
        <v>3</v>
      </c>
    </row>
    <row r="155" spans="1:13" x14ac:dyDescent="0.2">
      <c r="A155" s="348" t="s">
        <v>340</v>
      </c>
      <c r="B155" s="349"/>
      <c r="C155" s="349"/>
      <c r="D155" s="350"/>
      <c r="E155" s="32" t="str">
        <f>IF('BAS Degree Tracks'!A60="BAS 287 Supervisory Management", 'BAS Degree Tracks'!E60, IF('BAS Degree Tracks'!A61="BAS 287 Supervisory Management", 'BAS Degree Tracks'!E61, IF('BAS Degree Tracks'!A72="BAS 287 Supervisory Management", 'BAS Degree Tracks'!E72, IF('BAS Degree Tracks'!A73="BAS 287 Supervisory Management", 'BAS Degree Tracks'!E73, IF('BAS Degree Tracks'!A74="BAS 287 Supervisory Management", 'BAS Degree Tracks'!E74, IF('BAS Degree Tracks'!A90="BAS 287 Supervisory Management", 'BAS Degree Tracks'!E90, IF('BAS Degree Tracks'!A91="BAS 287 Supervisory Management", 'BAS Degree Tracks'!E91, IF('BAS Degree Tracks'!A92="BAS 287 Supervisory Management", 'BAS Degree Tracks'!E92, ""))))))))</f>
        <v/>
      </c>
      <c r="F155" s="139"/>
      <c r="G155" s="412"/>
    </row>
    <row r="156" spans="1:13" x14ac:dyDescent="0.2">
      <c r="A156" s="339" t="s">
        <v>349</v>
      </c>
      <c r="B156" s="340"/>
      <c r="C156" s="340"/>
      <c r="D156" s="341"/>
      <c r="E156" s="56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156" s="140"/>
      <c r="G156" s="108">
        <v>3</v>
      </c>
    </row>
    <row r="157" spans="1:13" x14ac:dyDescent="0.2">
      <c r="A157" s="336" t="s">
        <v>343</v>
      </c>
      <c r="B157" s="337"/>
      <c r="C157" s="337"/>
      <c r="D157" s="338"/>
      <c r="E157" s="329">
        <f>'BAS Degree Tracks'!E23</f>
        <v>0</v>
      </c>
      <c r="F157" s="136"/>
      <c r="G157" s="361">
        <v>3</v>
      </c>
    </row>
    <row r="158" spans="1:13" x14ac:dyDescent="0.2">
      <c r="A158" s="339" t="s">
        <v>439</v>
      </c>
      <c r="B158" s="340"/>
      <c r="C158" s="340"/>
      <c r="D158" s="341"/>
      <c r="E158" s="330"/>
      <c r="F158" s="137"/>
      <c r="G158" s="363"/>
    </row>
    <row r="159" spans="1:13" x14ac:dyDescent="0.2">
      <c r="A159" s="388" t="s">
        <v>456</v>
      </c>
      <c r="B159" s="389"/>
      <c r="C159" s="389"/>
      <c r="D159" s="389"/>
      <c r="E159" s="389"/>
      <c r="F159" s="389"/>
      <c r="G159" s="390"/>
    </row>
    <row r="160" spans="1:13" x14ac:dyDescent="0.2">
      <c r="A160" s="305" t="s">
        <v>406</v>
      </c>
      <c r="B160" s="305"/>
      <c r="C160" s="305"/>
      <c r="D160" s="305"/>
      <c r="E160" s="58"/>
      <c r="F160" s="141"/>
      <c r="G160" s="99">
        <v>3</v>
      </c>
    </row>
    <row r="161" spans="1:7" x14ac:dyDescent="0.2">
      <c r="A161" s="305" t="s">
        <v>434</v>
      </c>
      <c r="B161" s="305"/>
      <c r="C161" s="305"/>
      <c r="D161" s="305"/>
      <c r="E161" s="59">
        <f>'BAS Degree Tracks'!E42</f>
        <v>0</v>
      </c>
      <c r="F161" s="115"/>
      <c r="G161" s="99">
        <v>3</v>
      </c>
    </row>
    <row r="162" spans="1:7" x14ac:dyDescent="0.2">
      <c r="A162" s="305" t="s">
        <v>392</v>
      </c>
      <c r="B162" s="305"/>
      <c r="C162" s="305"/>
      <c r="D162" s="305"/>
      <c r="E162" s="58" t="str">
        <f>IF('BAS Degree Tracks'!A60="BAS 299 Selected Topics in Management", 'BAS Degree Tracks'!E60, IF('BAS Degree Tracks'!A61="BAS 299 Selected Topics in Management", 'BAS Degree Tracks'!E61, IF('BAS Degree Tracks'!A72="BAS 299 Selected Topics in Management", 'BAS Degree Tracks'!E72, IF('BAS Degree Tracks'!A73="BAS 299 Selected Topics in Management", 'BAS Degree Tracks'!E73, IF('BAS Degree Tracks'!A74="BAS 299 Selected Topics in Management", 'BAS Degree Tracks'!E74, IF('BAS Degree Tracks'!A90="BAS 299 Selected Topics in Management", 'BAS Degree Tracks'!E90, IF('BAS Degree Tracks'!A91="BAS 299 Selected Topics in Management", 'BAS Degree Tracks'!E91, IF('BAS Degree Tracks'!A92="BAS 299 Selected Topics in Management", 'BAS Degree Tracks'!E92, ""))))))))</f>
        <v/>
      </c>
      <c r="F162" s="141"/>
      <c r="G162" s="99">
        <v>3</v>
      </c>
    </row>
    <row r="163" spans="1:7" ht="13.5" thickBot="1" x14ac:dyDescent="0.25">
      <c r="A163" s="342" t="s">
        <v>301</v>
      </c>
      <c r="B163" s="343"/>
      <c r="C163" s="343"/>
      <c r="D163" s="343"/>
      <c r="E163" s="344"/>
      <c r="F163" s="91"/>
      <c r="G163" s="86">
        <v>15</v>
      </c>
    </row>
    <row r="164" spans="1:7" ht="13.5" thickBot="1" x14ac:dyDescent="0.25">
      <c r="A164" s="335"/>
      <c r="B164" s="335"/>
      <c r="C164" s="335"/>
      <c r="D164" s="335"/>
      <c r="E164" s="335"/>
      <c r="F164" s="335"/>
      <c r="G164" s="335"/>
    </row>
    <row r="165" spans="1:7" x14ac:dyDescent="0.2">
      <c r="A165" s="322" t="s">
        <v>326</v>
      </c>
      <c r="B165" s="323"/>
      <c r="C165" s="323"/>
      <c r="D165" s="345"/>
      <c r="E165" s="306" t="s">
        <v>457</v>
      </c>
      <c r="F165" s="71" t="s">
        <v>1</v>
      </c>
      <c r="G165" s="72" t="s">
        <v>3</v>
      </c>
    </row>
    <row r="166" spans="1:7" x14ac:dyDescent="0.2">
      <c r="A166" s="351" t="s">
        <v>300</v>
      </c>
      <c r="B166" s="352"/>
      <c r="C166" s="352"/>
      <c r="D166" s="353"/>
      <c r="E166" s="307"/>
      <c r="F166" s="74" t="s">
        <v>2</v>
      </c>
      <c r="G166" s="75" t="s">
        <v>4</v>
      </c>
    </row>
    <row r="167" spans="1:7" x14ac:dyDescent="0.2">
      <c r="A167" s="339" t="s">
        <v>327</v>
      </c>
      <c r="B167" s="340"/>
      <c r="C167" s="340"/>
      <c r="D167" s="341"/>
      <c r="E167" s="30">
        <f>'BAS Degree Tracks'!E38</f>
        <v>0</v>
      </c>
      <c r="F167" s="122"/>
      <c r="G167" s="411">
        <v>3</v>
      </c>
    </row>
    <row r="168" spans="1:7" x14ac:dyDescent="0.2">
      <c r="A168" s="339" t="s">
        <v>320</v>
      </c>
      <c r="B168" s="340"/>
      <c r="C168" s="340"/>
      <c r="D168" s="341"/>
      <c r="E168" s="31" t="str">
        <f>IF('BAS Degree Tracks'!A90="BAS 170 Entrepreneurship", 'BAS Degree Tracks'!E90, IF('BAS Degree Tracks'!A91="BAS 170 Entrepreneurship", 'BAS Degree Tracks'!E91, IF('BAS Degree Tracks'!A92="BAS 170 Entrepreneurship", 'BAS Degree Tracks'!E92, "")))</f>
        <v/>
      </c>
      <c r="F168" s="134"/>
      <c r="G168" s="412"/>
    </row>
    <row r="169" spans="1:7" x14ac:dyDescent="0.2">
      <c r="A169" s="339" t="s">
        <v>328</v>
      </c>
      <c r="B169" s="340"/>
      <c r="C169" s="340"/>
      <c r="D169" s="341"/>
      <c r="E169" s="31" t="str">
        <f>IF('BAS Degree Tracks'!A90="BAS 200 Small Business Management", 'BAS Degree Tracks'!E90, IF('BAS Degree Tracks'!A91="BAS 200 Small Business Management", 'BAS Degree Tracks'!E91, IF('BAS Degree Tracks'!A92="BAS 200 Small Business Management", 'BAS Degree Tracks'!E92, "")))</f>
        <v/>
      </c>
      <c r="F169" s="135"/>
      <c r="G169" s="109">
        <v>3</v>
      </c>
    </row>
    <row r="170" spans="1:7" x14ac:dyDescent="0.2">
      <c r="A170" s="383" t="s">
        <v>309</v>
      </c>
      <c r="B170" s="384"/>
      <c r="C170" s="384"/>
      <c r="D170" s="400"/>
      <c r="E170" s="32" t="str">
        <f>IF('BAS Degree Tracks'!E84&lt;&gt;ISBLANK(TRUE),'BAS Degree Tracks'!E84,IF('BAS Degree Tracks'!A60="BAS 212 Introduction to Financial Management",'BAS Degree Tracks'!E60,IF('BAS Degree Tracks'!A61="BAS 212 Introduction to Financial Management",'BAS Degree Tracks'!E61,IF('BAS Degree Tracks'!A72="BAS 212 Introduction to Financial Management",'BAS Degree Tracks'!E72,IF('BAS Degree Tracks'!A73="BAS 212 Introduction to Financial Management",'BAS Degree Tracks'!E73,IF('BAS Degree Tracks'!A74="BAS 212 Introduction to Financial Management",'BAS Degree Tracks'!E74,IF('BAS Degree Tracks'!A90="BAS 212 Introduction to Financial Management",'BAS Degree Tracks'!E90,IF('BAS Degree Tracks'!A91="BAS 212 Introduction to Financial Management",'BAS Degree Tracks'!E91,IF('BAS Degree Tracks'!A92="BAS 212 Introduction to Financial Management",'BAS Degree Tracks'!E92,"")))))))))</f>
        <v/>
      </c>
      <c r="F170" s="124"/>
      <c r="G170" s="76">
        <v>3</v>
      </c>
    </row>
    <row r="171" spans="1:7" ht="12.6" customHeight="1" x14ac:dyDescent="0.2">
      <c r="A171" s="346" t="s">
        <v>310</v>
      </c>
      <c r="B171" s="347"/>
      <c r="C171" s="347"/>
      <c r="D171" s="347"/>
      <c r="E171" s="347"/>
      <c r="F171" s="347"/>
      <c r="G171" s="410"/>
    </row>
    <row r="172" spans="1:7" x14ac:dyDescent="0.2">
      <c r="A172" s="331"/>
      <c r="B172" s="332"/>
      <c r="C172" s="332"/>
      <c r="D172" s="333"/>
      <c r="E172" s="33" t="str">
        <f>IF('BAS Degree Tracks'!A86&lt;&gt;ISBLANK(TRUE), 'BAS Degree Tracks'!E86, "")</f>
        <v/>
      </c>
      <c r="F172" s="125"/>
      <c r="G172" s="110"/>
    </row>
    <row r="173" spans="1:7" x14ac:dyDescent="0.2">
      <c r="A173" s="339" t="s">
        <v>19</v>
      </c>
      <c r="B173" s="340"/>
      <c r="C173" s="340"/>
      <c r="D173" s="341"/>
      <c r="E173" s="30">
        <f>'BAS Degree Tracks'!E42</f>
        <v>0</v>
      </c>
      <c r="F173" s="120"/>
      <c r="G173" s="88">
        <v>3</v>
      </c>
    </row>
    <row r="174" spans="1:7" x14ac:dyDescent="0.2">
      <c r="A174" s="339" t="s">
        <v>318</v>
      </c>
      <c r="B174" s="340"/>
      <c r="C174" s="340"/>
      <c r="D174" s="341"/>
      <c r="E174" s="30">
        <f>'BAS Degree Tracks'!E44</f>
        <v>0</v>
      </c>
      <c r="F174" s="122"/>
      <c r="G174" s="411">
        <v>3</v>
      </c>
    </row>
    <row r="175" spans="1:7" x14ac:dyDescent="0.2">
      <c r="A175" s="339" t="s">
        <v>344</v>
      </c>
      <c r="B175" s="340"/>
      <c r="C175" s="340"/>
      <c r="D175" s="341"/>
      <c r="E175" s="30">
        <f>IF('BAS Degree Tracks'!E44&lt;&gt;ISBLANK(TRUE), 'BAS Degree Tracks'!E44, IF('BAS Degree Tracks'!A90="ACT 177 Entrepreneurial Accounting", 'BAS Degree Tracks'!E90, IF('BAS Degree Tracks'!A91="ACT 177 Entrepreneurial Accounting", 'BAS Degree Tracks'!E91, IF('BAS Degree Tracks'!A92="ACT 177 Entrepreneurial Accounting", 'BAS Degree Tracks'!E92, 0))))</f>
        <v>0</v>
      </c>
      <c r="F175" s="142"/>
      <c r="G175" s="412"/>
    </row>
    <row r="176" spans="1:7" x14ac:dyDescent="0.2">
      <c r="A176" s="339" t="s">
        <v>322</v>
      </c>
      <c r="B176" s="340"/>
      <c r="C176" s="340"/>
      <c r="D176" s="341"/>
      <c r="E176" s="31" t="str">
        <f>IF('BAS Degree Tracks'!A60="BAS 287 Supervisory Management", 'BAS Degree Tracks'!E60, IF('BAS Degree Tracks'!A61="BAS 287 Supervisory Management", 'BAS Degree Tracks'!E61, IF('BAS Degree Tracks'!A72="BAS 287 Supervisory Management", 'BAS Degree Tracks'!E72, IF('BAS Degree Tracks'!A73="BAS 287 Supervisory Management", 'BAS Degree Tracks'!E73, IF('BAS Degree Tracks'!A74="BAS 287 Supervisory Management", 'BAS Degree Tracks'!E74, IF('BAS Degree Tracks'!A90="BAS 287 Supervisory Management", 'BAS Degree Tracks'!E90, IF('BAS Degree Tracks'!A91="BAS 287 Supervisory Management", 'BAS Degree Tracks'!E91, IF('BAS Degree Tracks'!A92="BAS 287 Supervisory Management", 'BAS Degree Tracks'!E92, ""))))))))</f>
        <v/>
      </c>
      <c r="F176" s="135"/>
      <c r="G176" s="413">
        <v>3</v>
      </c>
    </row>
    <row r="177" spans="1:13" x14ac:dyDescent="0.2">
      <c r="A177" s="339" t="s">
        <v>351</v>
      </c>
      <c r="B177" s="340"/>
      <c r="C177" s="340"/>
      <c r="D177" s="341"/>
      <c r="E177" s="31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177" s="134"/>
      <c r="G177" s="414"/>
    </row>
    <row r="178" spans="1:13" ht="13.5" thickBot="1" x14ac:dyDescent="0.25">
      <c r="A178" s="342" t="s">
        <v>301</v>
      </c>
      <c r="B178" s="343"/>
      <c r="C178" s="343"/>
      <c r="D178" s="343"/>
      <c r="E178" s="344"/>
      <c r="F178" s="91"/>
      <c r="G178" s="86">
        <v>18</v>
      </c>
    </row>
    <row r="179" spans="1:13" ht="13.5" thickBot="1" x14ac:dyDescent="0.25">
      <c r="A179" s="335"/>
      <c r="B179" s="335"/>
      <c r="C179" s="335"/>
      <c r="D179" s="335"/>
      <c r="E179" s="335"/>
      <c r="F179" s="335"/>
      <c r="G179" s="335"/>
    </row>
    <row r="180" spans="1:13" x14ac:dyDescent="0.2">
      <c r="A180" s="322" t="s">
        <v>329</v>
      </c>
      <c r="B180" s="323"/>
      <c r="C180" s="323"/>
      <c r="D180" s="345"/>
      <c r="E180" s="308" t="s">
        <v>457</v>
      </c>
      <c r="F180" s="71" t="s">
        <v>5</v>
      </c>
      <c r="G180" s="72" t="s">
        <v>3</v>
      </c>
    </row>
    <row r="181" spans="1:13" x14ac:dyDescent="0.2">
      <c r="A181" s="351" t="s">
        <v>337</v>
      </c>
      <c r="B181" s="352"/>
      <c r="C181" s="352"/>
      <c r="D181" s="353"/>
      <c r="E181" s="307"/>
      <c r="F181" s="74" t="s">
        <v>2</v>
      </c>
      <c r="G181" s="75" t="s">
        <v>4</v>
      </c>
    </row>
    <row r="182" spans="1:13" x14ac:dyDescent="0.2">
      <c r="A182" s="336" t="s">
        <v>27</v>
      </c>
      <c r="B182" s="337"/>
      <c r="C182" s="337"/>
      <c r="D182" s="338"/>
      <c r="E182" s="418">
        <f>'BAS Degree Tracks'!E46</f>
        <v>0</v>
      </c>
      <c r="F182" s="113"/>
      <c r="G182" s="416">
        <v>3</v>
      </c>
    </row>
    <row r="183" spans="1:13" x14ac:dyDescent="0.2">
      <c r="A183" s="336" t="s">
        <v>28</v>
      </c>
      <c r="B183" s="337"/>
      <c r="C183" s="337"/>
      <c r="D183" s="338"/>
      <c r="E183" s="419"/>
      <c r="F183" s="143"/>
      <c r="G183" s="417"/>
    </row>
    <row r="184" spans="1:13" x14ac:dyDescent="0.2">
      <c r="A184" s="339" t="s">
        <v>330</v>
      </c>
      <c r="B184" s="340"/>
      <c r="C184" s="340"/>
      <c r="D184" s="341"/>
      <c r="E184" s="31" t="s">
        <v>453</v>
      </c>
      <c r="F184" s="123"/>
      <c r="G184" s="92">
        <v>3</v>
      </c>
    </row>
    <row r="185" spans="1:13" x14ac:dyDescent="0.2">
      <c r="A185" s="339" t="s">
        <v>17</v>
      </c>
      <c r="B185" s="340"/>
      <c r="C185" s="340"/>
      <c r="D185" s="341"/>
      <c r="E185" s="30">
        <f>'BAS Degree Tracks'!E38</f>
        <v>0</v>
      </c>
      <c r="F185" s="120"/>
      <c r="G185" s="87">
        <v>3</v>
      </c>
    </row>
    <row r="186" spans="1:13" x14ac:dyDescent="0.2">
      <c r="A186" s="339" t="s">
        <v>295</v>
      </c>
      <c r="B186" s="340"/>
      <c r="C186" s="340"/>
      <c r="D186" s="341"/>
      <c r="E186" s="31" t="str">
        <f>IF('BAS Degree Tracks'!A60="BAS 287 Supervisory Management", 'BAS Degree Tracks'!E60, IF('BAS Degree Tracks'!A61="BAS 287 Supervisory Management", 'BAS Degree Tracks'!E61, IF('BAS Degree Tracks'!A72="BAS 287 Supervisory Management", 'BAS Degree Tracks'!E72, IF('BAS Degree Tracks'!A73="BAS 287 Supervisory Management", 'BAS Degree Tracks'!E73, IF('BAS Degree Tracks'!A74="BAS 287 Supervisory Management", 'BAS Degree Tracks'!E74, IF('BAS Degree Tracks'!A90="BAS 287 Supervisory Management", 'BAS Degree Tracks'!E90, IF('BAS Degree Tracks'!A91="BAS 287 Supervisory Management", 'BAS Degree Tracks'!E91, IF('BAS Degree Tracks'!A92="BAS 287 Supervisory Management", 'BAS Degree Tracks'!E92, ""))))))))</f>
        <v/>
      </c>
      <c r="F186" s="123"/>
      <c r="G186" s="88">
        <v>3</v>
      </c>
    </row>
    <row r="187" spans="1:13" x14ac:dyDescent="0.2">
      <c r="A187" s="339" t="s">
        <v>454</v>
      </c>
      <c r="B187" s="340"/>
      <c r="C187" s="340"/>
      <c r="D187" s="340"/>
      <c r="E187" s="340"/>
      <c r="F187" s="340"/>
      <c r="G187" s="408"/>
      <c r="I187" s="415" t="s">
        <v>443</v>
      </c>
      <c r="J187" s="415"/>
      <c r="K187" s="415"/>
      <c r="L187" s="415"/>
      <c r="M187" s="415"/>
    </row>
    <row r="188" spans="1:13" x14ac:dyDescent="0.2">
      <c r="A188" s="305" t="s">
        <v>389</v>
      </c>
      <c r="B188" s="305"/>
      <c r="C188" s="305"/>
      <c r="D188" s="305"/>
      <c r="E188" s="31" t="str">
        <f>IF('BAS Degree Tracks'!A60="BAS 201 Customer Service Improvement Skills", 'BAS Degree Tracks'!E60, IF('BAS Degree Tracks'!A61="BAS 201 Customer Service Improvement Skills", 'BAS Degree Tracks'!E61, IF('BAS Degree Tracks'!A72="BAS 201 Customer Service Improvement Skills", 'BAS Degree Tracks'!E72, IF('BAS Degree Tracks'!A73="BAS 201 Customer Service Improvement Skills", 'BAS Degree Tracks'!E73, IF('BAS Degree Tracks'!A74="BAS 201 Customer Service Improvement Skills", 'BAS Degree Tracks'!E74, IF('BAS Degree Tracks'!A90="BAS 201 Customer Service Improvement Skills", 'BAS Degree Tracks'!E90, IF('BAS Degree Tracks'!A91="BAS 201 Customer Service Improvement Skills", 'BAS Degree Tracks'!E91, IF('BAS Degree Tracks'!A92="BAS 201 Customer Service Improvement Skills", 'BAS Degree Tracks'!E92, ""))))))))</f>
        <v/>
      </c>
      <c r="F188" s="123"/>
      <c r="G188" s="93">
        <v>3</v>
      </c>
      <c r="I188" s="415"/>
      <c r="J188" s="415"/>
      <c r="K188" s="415"/>
      <c r="L188" s="415"/>
      <c r="M188" s="415"/>
    </row>
    <row r="189" spans="1:13" x14ac:dyDescent="0.2">
      <c r="A189" s="305" t="s">
        <v>436</v>
      </c>
      <c r="B189" s="305"/>
      <c r="C189" s="305"/>
      <c r="D189" s="305"/>
      <c r="E189" s="30">
        <f>'BAS Degree Tracks'!E43</f>
        <v>0</v>
      </c>
      <c r="F189" s="120"/>
      <c r="G189" s="93">
        <v>3</v>
      </c>
      <c r="I189" s="415"/>
      <c r="J189" s="415"/>
      <c r="K189" s="415"/>
      <c r="L189" s="415"/>
      <c r="M189" s="415"/>
    </row>
    <row r="190" spans="1:13" x14ac:dyDescent="0.2">
      <c r="A190" s="305" t="s">
        <v>401</v>
      </c>
      <c r="B190" s="305"/>
      <c r="C190" s="305"/>
      <c r="D190" s="305"/>
      <c r="E190" s="31" t="str">
        <f>IF('BAS Degree Tracks'!A60="BAS 274 Human Resource Management", 'BAS Degree Tracks'!E60, IF('BAS Degree Tracks'!A61="BAS 274 Human Resource Management", 'BAS Degree Tracks'!E61, IF('BAS Degree Tracks'!A72="BAS 274 Human Resource Management", 'BAS Degree Tracks'!E72, IF('BAS Degree Tracks'!A73="BAS 274 Human Resource Management", 'BAS Degree Tracks'!E73, IF('BAS Degree Tracks'!A74="BAS 274 Human Resource Management", 'BAS Degree Tracks'!E74, IF('BAS Degree Tracks'!A90="BAS 274 Human Resource Management", 'BAS Degree Tracks'!E90, IF('BAS Degree Tracks'!A91="BAS 274 Human Resource Management", 'BAS Degree Tracks'!E91, IF('BAS Degree Tracks'!A92="BAS 274 Human Resource Management", 'BAS Degree Tracks'!E92, ""))))))))</f>
        <v/>
      </c>
      <c r="F190" s="123"/>
      <c r="G190" s="93">
        <v>3</v>
      </c>
      <c r="I190" s="415"/>
      <c r="J190" s="415"/>
      <c r="K190" s="415"/>
      <c r="L190" s="415"/>
      <c r="M190" s="415"/>
    </row>
    <row r="191" spans="1:13" x14ac:dyDescent="0.2">
      <c r="A191" s="305" t="s">
        <v>351</v>
      </c>
      <c r="B191" s="305"/>
      <c r="C191" s="305"/>
      <c r="D191" s="305"/>
      <c r="E191" s="31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191" s="123"/>
      <c r="G191" s="93">
        <v>3</v>
      </c>
      <c r="I191" s="415"/>
      <c r="J191" s="415"/>
      <c r="K191" s="415"/>
      <c r="L191" s="415"/>
      <c r="M191" s="415"/>
    </row>
    <row r="192" spans="1:13" x14ac:dyDescent="0.2">
      <c r="A192" s="305" t="s">
        <v>391</v>
      </c>
      <c r="B192" s="305"/>
      <c r="C192" s="305"/>
      <c r="D192" s="305"/>
      <c r="E192" s="31" t="str">
        <f>IF('BAS Degree Tracks'!A60="BAS 290 Management, Ethics &amp; Society", 'BAS Degree Tracks'!E60, IF('BAS Degree Tracks'!A61="BAS 290 Management, Ethics &amp; Society", 'BAS Degree Tracks'!E61, IF('BAS Degree Tracks'!A72="BAS 290 Management, Ethics &amp; Society", 'BAS Degree Tracks'!E72, IF('BAS Degree Tracks'!A73="BAS 290 Management, Ethics &amp; Society", 'BAS Degree Tracks'!E73, IF('BAS Degree Tracks'!A74="BAS 290 Management, Ethics &amp; Society", 'BAS Degree Tracks'!E74, IF('BAS Degree Tracks'!A90="BAS 290 Management, Ethics &amp; Society", 'BAS Degree Tracks'!E90, IF('BAS Degree Tracks'!A91="BAS 290 Management, Ethics &amp; Society", 'BAS Degree Tracks'!E91, IF('BAS Degree Tracks'!A92="BAS 290 Management, Ethics &amp; Society", 'BAS Degree Tracks'!E92, ""))))))))</f>
        <v/>
      </c>
      <c r="F192" s="123"/>
      <c r="G192" s="93">
        <v>3</v>
      </c>
      <c r="I192" s="415"/>
      <c r="J192" s="415"/>
      <c r="K192" s="415"/>
      <c r="L192" s="415"/>
      <c r="M192" s="415"/>
    </row>
    <row r="193" spans="1:13" x14ac:dyDescent="0.2">
      <c r="A193" s="305" t="s">
        <v>404</v>
      </c>
      <c r="B193" s="305"/>
      <c r="C193" s="305"/>
      <c r="D193" s="305"/>
      <c r="E193" s="31" t="str">
        <f>IF('BAS Degree Tracks'!A60="OST 275 Office Management", 'BAS Degree Tracks'!E60, IF('BAS Degree Tracks'!A61="OST 275 Office Management", 'BAS Degree Tracks'!E61, IF('BAS Degree Tracks'!A72="OST 275 Office Management", 'BAS Degree Tracks'!E72, IF('BAS Degree Tracks'!A73="OST 275 Office Management", 'BAS Degree Tracks'!E73, IF('BAS Degree Tracks'!A74="OST 275 Office Management", 'BAS Degree Tracks'!E74, IF('BAS Degree Tracks'!A90="OST 275 Office Management", 'BAS Degree Tracks'!E90, IF('BAS Degree Tracks'!A91="OST 275 Office Management", 'BAS Degree Tracks'!E91, IF('BAS Degree Tracks'!A92="OST 275 Office Management", 'BAS Degree Tracks'!E92, ""))))))))</f>
        <v/>
      </c>
      <c r="F193" s="123"/>
      <c r="G193" s="93">
        <v>3</v>
      </c>
      <c r="I193" s="415"/>
      <c r="J193" s="415"/>
      <c r="K193" s="415"/>
      <c r="L193" s="415"/>
      <c r="M193" s="415"/>
    </row>
    <row r="194" spans="1:13" ht="13.5" thickBot="1" x14ac:dyDescent="0.25">
      <c r="A194" s="342" t="s">
        <v>301</v>
      </c>
      <c r="B194" s="343"/>
      <c r="C194" s="343"/>
      <c r="D194" s="344"/>
      <c r="E194" s="84"/>
      <c r="F194" s="85"/>
      <c r="G194" s="86">
        <v>21</v>
      </c>
      <c r="I194" s="415"/>
      <c r="J194" s="415"/>
      <c r="K194" s="415"/>
      <c r="L194" s="415"/>
      <c r="M194" s="415"/>
    </row>
    <row r="195" spans="1:13" ht="13.5" thickBot="1" x14ac:dyDescent="0.25">
      <c r="A195" s="409"/>
      <c r="B195" s="409"/>
      <c r="C195" s="409"/>
      <c r="D195" s="409"/>
      <c r="E195" s="409"/>
      <c r="F195" s="409"/>
      <c r="G195" s="409"/>
      <c r="I195" s="415"/>
      <c r="J195" s="415"/>
      <c r="K195" s="415"/>
      <c r="L195" s="415"/>
      <c r="M195" s="415"/>
    </row>
    <row r="196" spans="1:13" x14ac:dyDescent="0.2">
      <c r="A196" s="322" t="s">
        <v>316</v>
      </c>
      <c r="B196" s="323"/>
      <c r="C196" s="323"/>
      <c r="D196" s="345"/>
      <c r="E196" s="306" t="s">
        <v>457</v>
      </c>
      <c r="F196" s="71" t="s">
        <v>5</v>
      </c>
      <c r="G196" s="72" t="s">
        <v>3</v>
      </c>
    </row>
    <row r="197" spans="1:13" x14ac:dyDescent="0.2">
      <c r="A197" s="351" t="s">
        <v>300</v>
      </c>
      <c r="B197" s="352"/>
      <c r="C197" s="352"/>
      <c r="D197" s="353"/>
      <c r="E197" s="307"/>
      <c r="F197" s="74" t="s">
        <v>2</v>
      </c>
      <c r="G197" s="89" t="s">
        <v>4</v>
      </c>
    </row>
    <row r="198" spans="1:13" x14ac:dyDescent="0.2">
      <c r="A198" s="336" t="s">
        <v>27</v>
      </c>
      <c r="B198" s="337"/>
      <c r="C198" s="337"/>
      <c r="D198" s="338"/>
      <c r="E198" s="320">
        <f>'BAS Degree Tracks'!E46</f>
        <v>0</v>
      </c>
      <c r="F198" s="116"/>
      <c r="G198" s="361">
        <v>3</v>
      </c>
    </row>
    <row r="199" spans="1:13" x14ac:dyDescent="0.2">
      <c r="A199" s="339" t="s">
        <v>28</v>
      </c>
      <c r="B199" s="340"/>
      <c r="C199" s="340"/>
      <c r="D199" s="341"/>
      <c r="E199" s="321"/>
      <c r="F199" s="117"/>
      <c r="G199" s="363"/>
    </row>
    <row r="200" spans="1:13" x14ac:dyDescent="0.2">
      <c r="A200" s="336" t="s">
        <v>343</v>
      </c>
      <c r="B200" s="337"/>
      <c r="C200" s="337"/>
      <c r="D200" s="338"/>
      <c r="E200" s="320">
        <f>'BAS Degree Tracks'!E23</f>
        <v>0</v>
      </c>
      <c r="F200" s="116"/>
      <c r="G200" s="361">
        <v>3</v>
      </c>
    </row>
    <row r="201" spans="1:13" x14ac:dyDescent="0.2">
      <c r="A201" s="339" t="s">
        <v>439</v>
      </c>
      <c r="B201" s="340"/>
      <c r="C201" s="340"/>
      <c r="D201" s="341"/>
      <c r="E201" s="321"/>
      <c r="F201" s="117"/>
      <c r="G201" s="363"/>
    </row>
    <row r="202" spans="1:13" x14ac:dyDescent="0.2">
      <c r="A202" s="339" t="s">
        <v>295</v>
      </c>
      <c r="B202" s="340"/>
      <c r="C202" s="340"/>
      <c r="D202" s="341"/>
      <c r="E202" s="31" t="str">
        <f>IF('BAS Degree Tracks'!A60="BAS 287 Supervisory Management", 'BAS Degree Tracks'!E60, IF('BAS Degree Tracks'!A61="BAS 287 Supervisory Management", 'BAS Degree Tracks'!E61, IF('BAS Degree Tracks'!A72="BAS 287 Supervisory Management", 'BAS Degree Tracks'!E72, IF('BAS Degree Tracks'!A73="BAS 287 Supervisory Management", 'BAS Degree Tracks'!E73, IF('BAS Degree Tracks'!A74="BAS 287 Supervisory Management", 'BAS Degree Tracks'!E74, IF('BAS Degree Tracks'!A90="BAS 287 Supervisory Management", 'BAS Degree Tracks'!E90, IF('BAS Degree Tracks'!A91="BAS 287 Supervisory Management", 'BAS Degree Tracks'!E91, IF('BAS Degree Tracks'!A92="BAS 287 Supervisory Management", 'BAS Degree Tracks'!E92, ""))))))))</f>
        <v/>
      </c>
      <c r="F202" s="123"/>
      <c r="G202" s="88">
        <v>3</v>
      </c>
    </row>
    <row r="203" spans="1:13" x14ac:dyDescent="0.2">
      <c r="A203" s="339" t="s">
        <v>349</v>
      </c>
      <c r="B203" s="340"/>
      <c r="C203" s="340"/>
      <c r="D203" s="341"/>
      <c r="E203" s="31" t="str">
        <f>IF('BAS Degree Tracks'!A60="BAS 288 Personal &amp; Organizational Leadership", 'BAS Degree Tracks'!E60, IF('BAS Degree Tracks'!A61="BAS 288 Personal &amp; Organizational Leadership", 'BAS Degree Tracks'!E61, IF('BAS Degree Tracks'!A72="BAS 288 Personal &amp; Organizational Leadership", 'BAS Degree Tracks'!E72, IF('BAS Degree Tracks'!A73="BAS 288 Personal &amp; Organizational Leadership", 'BAS Degree Tracks'!E73, IF('BAS Degree Tracks'!A74="BAS 288 Personal &amp; Organizational Leadership", 'BAS Degree Tracks'!E74, IF('BAS Degree Tracks'!A90="BAS 288 Personal &amp; Organizational Leadership", 'BAS Degree Tracks'!E90, IF('BAS Degree Tracks'!A91="BAS 288 Personal &amp; Organizational Leadership", 'BAS Degree Tracks'!E91, IF('BAS Degree Tracks'!A92="BAS 288 Personal &amp; Organizational Leadership", 'BAS Degree Tracks'!E92, ""))))))))</f>
        <v/>
      </c>
      <c r="F203" s="123"/>
      <c r="G203" s="88">
        <v>3</v>
      </c>
    </row>
    <row r="204" spans="1:13" x14ac:dyDescent="0.2">
      <c r="A204" s="339" t="s">
        <v>244</v>
      </c>
      <c r="B204" s="340"/>
      <c r="C204" s="340"/>
      <c r="D204" s="341"/>
      <c r="E204" s="31" t="str">
        <f>IF('BAS Degree Tracks'!E48&lt;&gt;ISBLANK(TRUE),'BAS Degree Tracks'!E48,IF('BAS Degree Tracks'!A90="OST 235 Business Communications Technology",'BAS Degree Tracks'!E90,IF('BAS Degree Tracks'!A91="OST 235 Business Communications Technology",'BAS Degree Tracks'!E91,IF('BAS Degree Tracks'!A92="OST 235 Business Communications Technology",'BAS Degree Tracks'!E92,""))))</f>
        <v/>
      </c>
      <c r="F204" s="123"/>
      <c r="G204" s="88">
        <v>3</v>
      </c>
    </row>
    <row r="205" spans="1:13" x14ac:dyDescent="0.2">
      <c r="A205" s="339" t="s">
        <v>455</v>
      </c>
      <c r="B205" s="340"/>
      <c r="C205" s="340"/>
      <c r="D205" s="340"/>
      <c r="E205" s="340"/>
      <c r="F205" s="340"/>
      <c r="G205" s="408"/>
    </row>
    <row r="206" spans="1:13" x14ac:dyDescent="0.2">
      <c r="A206" s="304" t="s">
        <v>389</v>
      </c>
      <c r="B206" s="305"/>
      <c r="C206" s="305"/>
      <c r="D206" s="305"/>
      <c r="E206" s="31" t="str">
        <f>IF('BAS Degree Tracks'!A60="BAS 201 Customer Service Improvement Skills", 'BAS Degree Tracks'!E60, IF('BAS Degree Tracks'!A61="BAS 201 Customer Service Improvement Skills", 'BAS Degree Tracks'!E61, IF('BAS Degree Tracks'!A72="BAS 201 Customer Service Improvement Skills", 'BAS Degree Tracks'!E72, IF('BAS Degree Tracks'!A73="BAS 201 Customer Service Improvement Skills", 'BAS Degree Tracks'!E73, IF('BAS Degree Tracks'!A74="BAS 201 Customer Service Improvement Skills", 'BAS Degree Tracks'!E74, IF('BAS Degree Tracks'!A90="BAS 201 Customer Service Improvement Skills", 'BAS Degree Tracks'!E90, IF('BAS Degree Tracks'!A91="BAS 201 Customer Service Improvement Skills", 'BAS Degree Tracks'!E91, IF('BAS Degree Tracks'!A92="BAS 201 Customer Service Improvement Skills", 'BAS Degree Tracks'!E92, ""))))))))</f>
        <v/>
      </c>
      <c r="F206" s="144"/>
      <c r="G206" s="146">
        <v>3</v>
      </c>
    </row>
    <row r="207" spans="1:13" x14ac:dyDescent="0.2">
      <c r="A207" s="304" t="s">
        <v>438</v>
      </c>
      <c r="B207" s="305"/>
      <c r="C207" s="305"/>
      <c r="D207" s="305"/>
      <c r="E207" s="30">
        <f>'BAS Degree Tracks'!E38</f>
        <v>0</v>
      </c>
      <c r="F207" s="145"/>
      <c r="G207" s="146">
        <v>3</v>
      </c>
    </row>
    <row r="208" spans="1:13" x14ac:dyDescent="0.2">
      <c r="A208" s="304" t="s">
        <v>401</v>
      </c>
      <c r="B208" s="305"/>
      <c r="C208" s="305"/>
      <c r="D208" s="305"/>
      <c r="E208" s="31" t="str">
        <f>IF('BAS Degree Tracks'!A60="BAS 274 Human Resource Management", 'BAS Degree Tracks'!E60, IF('BAS Degree Tracks'!A61="BAS 274 Human Resource Management", 'BAS Degree Tracks'!E61, IF('BAS Degree Tracks'!A72="BAS 274 Human Resource Management", 'BAS Degree Tracks'!E72, IF('BAS Degree Tracks'!A73="BAS 274 Human Resource Management", 'BAS Degree Tracks'!E73, IF('BAS Degree Tracks'!A74="BAS 274 Human Resource Management", 'BAS Degree Tracks'!E74, IF('BAS Degree Tracks'!A90="BAS 274 Human Resource Management", 'BAS Degree Tracks'!E90, IF('BAS Degree Tracks'!A91="BAS 274 Human Resource Management", 'BAS Degree Tracks'!E91, IF('BAS Degree Tracks'!A92="BAS 274 Human Resource Management", 'BAS Degree Tracks'!E92, ""))))))))</f>
        <v/>
      </c>
      <c r="F208" s="144"/>
      <c r="G208" s="146">
        <v>3</v>
      </c>
    </row>
    <row r="209" spans="1:7" x14ac:dyDescent="0.2">
      <c r="A209" s="304" t="s">
        <v>391</v>
      </c>
      <c r="B209" s="305"/>
      <c r="C209" s="305"/>
      <c r="D209" s="305"/>
      <c r="E209" s="31" t="str">
        <f>IF('BAS Degree Tracks'!A60="BAS 290 Management, Ethics &amp; Society", 'BAS Degree Tracks'!E60, IF('BAS Degree Tracks'!A61="BAS 290 Management, Ethics &amp; Society", 'BAS Degree Tracks'!E61, IF('BAS Degree Tracks'!A72="BAS 290 Management, Ethics &amp; Society", 'BAS Degree Tracks'!E72, IF('BAS Degree Tracks'!A73="BAS 290 Management, Ethics &amp; Society", 'BAS Degree Tracks'!E73, IF('BAS Degree Tracks'!A74="BAS 290 Management, Ethics &amp; Society", 'BAS Degree Tracks'!E74, IF('BAS Degree Tracks'!A90="BAS 290 Management, Ethics &amp; Society", 'BAS Degree Tracks'!E90, IF('BAS Degree Tracks'!A91="BAS 290 Management, Ethics &amp; Society", 'BAS Degree Tracks'!E91, IF('BAS Degree Tracks'!A92="BAS 290 Management, Ethics &amp; Society", 'BAS Degree Tracks'!E92, ""))))))))</f>
        <v/>
      </c>
      <c r="F209" s="144"/>
      <c r="G209" s="146">
        <v>3</v>
      </c>
    </row>
    <row r="210" spans="1:7" ht="13.5" thickBot="1" x14ac:dyDescent="0.25">
      <c r="A210" s="342" t="s">
        <v>301</v>
      </c>
      <c r="B210" s="343"/>
      <c r="C210" s="343"/>
      <c r="D210" s="344"/>
      <c r="E210" s="111"/>
      <c r="F210" s="112"/>
      <c r="G210" s="86">
        <v>18</v>
      </c>
    </row>
  </sheetData>
  <mergeCells count="252">
    <mergeCell ref="A41:D41"/>
    <mergeCell ref="A101:D101"/>
    <mergeCell ref="G137:G138"/>
    <mergeCell ref="G139:G140"/>
    <mergeCell ref="I2:M5"/>
    <mergeCell ref="A5:G5"/>
    <mergeCell ref="A112:G112"/>
    <mergeCell ref="A93:D93"/>
    <mergeCell ref="A92:G92"/>
    <mergeCell ref="A104:D104"/>
    <mergeCell ref="A105:D105"/>
    <mergeCell ref="A100:D100"/>
    <mergeCell ref="A99:D99"/>
    <mergeCell ref="A98:D98"/>
    <mergeCell ref="A97:D97"/>
    <mergeCell ref="A96:D96"/>
    <mergeCell ref="A95:D95"/>
    <mergeCell ref="A94:D94"/>
    <mergeCell ref="A102:D102"/>
    <mergeCell ref="A103:D103"/>
    <mergeCell ref="I44:M48"/>
    <mergeCell ref="I85:M89"/>
    <mergeCell ref="A49:E49"/>
    <mergeCell ref="A84:E84"/>
    <mergeCell ref="A46:D46"/>
    <mergeCell ref="A42:D42"/>
    <mergeCell ref="A151:D151"/>
    <mergeCell ref="A152:D152"/>
    <mergeCell ref="I146:M150"/>
    <mergeCell ref="I187:M195"/>
    <mergeCell ref="A56:D56"/>
    <mergeCell ref="A57:D57"/>
    <mergeCell ref="A58:G58"/>
    <mergeCell ref="A61:D61"/>
    <mergeCell ref="A62:E62"/>
    <mergeCell ref="G182:G183"/>
    <mergeCell ref="E182:E183"/>
    <mergeCell ref="A115:G115"/>
    <mergeCell ref="G80:G81"/>
    <mergeCell ref="A117:D117"/>
    <mergeCell ref="A136:D136"/>
    <mergeCell ref="A133:D133"/>
    <mergeCell ref="A134:D134"/>
    <mergeCell ref="A131:D131"/>
    <mergeCell ref="A132:D132"/>
    <mergeCell ref="G134:G135"/>
    <mergeCell ref="A135:D135"/>
    <mergeCell ref="A170:D170"/>
    <mergeCell ref="A193:D193"/>
    <mergeCell ref="A194:D194"/>
    <mergeCell ref="A137:D137"/>
    <mergeCell ref="A138:D138"/>
    <mergeCell ref="A139:D139"/>
    <mergeCell ref="A140:D140"/>
    <mergeCell ref="A169:D169"/>
    <mergeCell ref="A153:D153"/>
    <mergeCell ref="A150:D150"/>
    <mergeCell ref="A199:D199"/>
    <mergeCell ref="A159:G159"/>
    <mergeCell ref="A154:D154"/>
    <mergeCell ref="G154:G155"/>
    <mergeCell ref="A144:D144"/>
    <mergeCell ref="A145:D145"/>
    <mergeCell ref="A146:D146"/>
    <mergeCell ref="A147:D147"/>
    <mergeCell ref="A148:E148"/>
    <mergeCell ref="A141:E141"/>
    <mergeCell ref="A174:D174"/>
    <mergeCell ref="G167:G168"/>
    <mergeCell ref="G174:G175"/>
    <mergeCell ref="G176:G177"/>
    <mergeCell ref="A166:D166"/>
    <mergeCell ref="A167:D167"/>
    <mergeCell ref="A168:D168"/>
    <mergeCell ref="A184:D184"/>
    <mergeCell ref="A185:D185"/>
    <mergeCell ref="A200:D200"/>
    <mergeCell ref="A201:D201"/>
    <mergeCell ref="A157:D157"/>
    <mergeCell ref="A158:D158"/>
    <mergeCell ref="G157:G158"/>
    <mergeCell ref="E157:E158"/>
    <mergeCell ref="A155:D155"/>
    <mergeCell ref="A162:D162"/>
    <mergeCell ref="A156:D156"/>
    <mergeCell ref="A186:D186"/>
    <mergeCell ref="A175:D175"/>
    <mergeCell ref="A176:D176"/>
    <mergeCell ref="A177:D177"/>
    <mergeCell ref="A178:E178"/>
    <mergeCell ref="A187:G187"/>
    <mergeCell ref="A179:G179"/>
    <mergeCell ref="A171:G171"/>
    <mergeCell ref="A189:D189"/>
    <mergeCell ref="A190:D190"/>
    <mergeCell ref="A191:D191"/>
    <mergeCell ref="A192:D192"/>
    <mergeCell ref="A44:D44"/>
    <mergeCell ref="A64:D64"/>
    <mergeCell ref="A205:G205"/>
    <mergeCell ref="A210:D210"/>
    <mergeCell ref="E198:E199"/>
    <mergeCell ref="G198:G199"/>
    <mergeCell ref="E200:E201"/>
    <mergeCell ref="G200:G201"/>
    <mergeCell ref="A163:E163"/>
    <mergeCell ref="A202:D202"/>
    <mergeCell ref="A203:D203"/>
    <mergeCell ref="A204:D204"/>
    <mergeCell ref="A209:D209"/>
    <mergeCell ref="A198:D198"/>
    <mergeCell ref="A196:D196"/>
    <mergeCell ref="A197:D197"/>
    <mergeCell ref="A195:G195"/>
    <mergeCell ref="A173:D173"/>
    <mergeCell ref="A165:D165"/>
    <mergeCell ref="A188:D188"/>
    <mergeCell ref="A180:D180"/>
    <mergeCell ref="A181:D181"/>
    <mergeCell ref="A182:D182"/>
    <mergeCell ref="A183:D183"/>
    <mergeCell ref="A38:D38"/>
    <mergeCell ref="A86:D86"/>
    <mergeCell ref="A87:D87"/>
    <mergeCell ref="A89:D89"/>
    <mergeCell ref="A90:D90"/>
    <mergeCell ref="A91:G91"/>
    <mergeCell ref="A75:E75"/>
    <mergeCell ref="A55:D55"/>
    <mergeCell ref="A129:E129"/>
    <mergeCell ref="A108:D108"/>
    <mergeCell ref="A116:D116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09:D109"/>
    <mergeCell ref="A110:D110"/>
    <mergeCell ref="A45:D45"/>
    <mergeCell ref="A48:D48"/>
    <mergeCell ref="A67:D67"/>
    <mergeCell ref="A68:D68"/>
    <mergeCell ref="A69:D69"/>
    <mergeCell ref="A65:D65"/>
    <mergeCell ref="A66:D66"/>
    <mergeCell ref="A39:E39"/>
    <mergeCell ref="A114:D114"/>
    <mergeCell ref="A70:D70"/>
    <mergeCell ref="A72:D72"/>
    <mergeCell ref="A73:D73"/>
    <mergeCell ref="A74:D74"/>
    <mergeCell ref="A71:G71"/>
    <mergeCell ref="A88:D88"/>
    <mergeCell ref="A111:D111"/>
    <mergeCell ref="A82:D82"/>
    <mergeCell ref="A83:D83"/>
    <mergeCell ref="A77:D77"/>
    <mergeCell ref="A78:D78"/>
    <mergeCell ref="A79:D79"/>
    <mergeCell ref="A80:D80"/>
    <mergeCell ref="A81:D81"/>
    <mergeCell ref="A43:D43"/>
    <mergeCell ref="A106:E106"/>
    <mergeCell ref="A59:D59"/>
    <mergeCell ref="A60:D60"/>
    <mergeCell ref="E80:E81"/>
    <mergeCell ref="G53:G54"/>
    <mergeCell ref="A54:D54"/>
    <mergeCell ref="A47:D47"/>
    <mergeCell ref="A52:D52"/>
    <mergeCell ref="A53:D53"/>
    <mergeCell ref="A6:D6"/>
    <mergeCell ref="A7:D7"/>
    <mergeCell ref="A8:D8"/>
    <mergeCell ref="A9:D9"/>
    <mergeCell ref="A12:D12"/>
    <mergeCell ref="A14:D14"/>
    <mergeCell ref="A33:D33"/>
    <mergeCell ref="G35:G37"/>
    <mergeCell ref="A35:D35"/>
    <mergeCell ref="A37:D37"/>
    <mergeCell ref="A34:D34"/>
    <mergeCell ref="A36:D36"/>
    <mergeCell ref="A19:D19"/>
    <mergeCell ref="A23:D23"/>
    <mergeCell ref="A24:D24"/>
    <mergeCell ref="A25:D25"/>
    <mergeCell ref="A21:D21"/>
    <mergeCell ref="A22:D22"/>
    <mergeCell ref="A20:D20"/>
    <mergeCell ref="A16:D16"/>
    <mergeCell ref="A10:D10"/>
    <mergeCell ref="A13:D13"/>
    <mergeCell ref="A17:E17"/>
    <mergeCell ref="A18:G18"/>
    <mergeCell ref="A15:D15"/>
    <mergeCell ref="A11:D11"/>
    <mergeCell ref="G26:G27"/>
    <mergeCell ref="E26:E27"/>
    <mergeCell ref="A30:D30"/>
    <mergeCell ref="A31:D31"/>
    <mergeCell ref="A113:D113"/>
    <mergeCell ref="E139:E140"/>
    <mergeCell ref="A172:D172"/>
    <mergeCell ref="A85:G85"/>
    <mergeCell ref="A29:G29"/>
    <mergeCell ref="A40:G40"/>
    <mergeCell ref="A50:G50"/>
    <mergeCell ref="A63:G63"/>
    <mergeCell ref="A76:G76"/>
    <mergeCell ref="A107:G107"/>
    <mergeCell ref="A130:G130"/>
    <mergeCell ref="A142:G142"/>
    <mergeCell ref="A149:G149"/>
    <mergeCell ref="A164:G164"/>
    <mergeCell ref="A26:D26"/>
    <mergeCell ref="A27:D27"/>
    <mergeCell ref="A28:D28"/>
    <mergeCell ref="A143:D143"/>
    <mergeCell ref="A51:D51"/>
    <mergeCell ref="A32:D32"/>
    <mergeCell ref="A206:D206"/>
    <mergeCell ref="A207:D207"/>
    <mergeCell ref="A208:D208"/>
    <mergeCell ref="A160:D160"/>
    <mergeCell ref="A161:D161"/>
    <mergeCell ref="E1:E2"/>
    <mergeCell ref="E19:E20"/>
    <mergeCell ref="E30:E31"/>
    <mergeCell ref="E41:E42"/>
    <mergeCell ref="E51:E52"/>
    <mergeCell ref="E64:E65"/>
    <mergeCell ref="E77:E78"/>
    <mergeCell ref="E86:E87"/>
    <mergeCell ref="E108:E109"/>
    <mergeCell ref="E131:E132"/>
    <mergeCell ref="E143:E144"/>
    <mergeCell ref="E150:E151"/>
    <mergeCell ref="E165:E166"/>
    <mergeCell ref="E180:E181"/>
    <mergeCell ref="E196:E197"/>
    <mergeCell ref="A1:D1"/>
    <mergeCell ref="A2:D2"/>
    <mergeCell ref="A3:D3"/>
    <mergeCell ref="A4:D4"/>
  </mergeCell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Validation!$N$2:$N$5</xm:f>
          </x14:formula1>
          <xm:sqref>A206:A209</xm:sqref>
        </x14:dataValidation>
        <x14:dataValidation type="list" allowBlank="1" showInputMessage="1" showErrorMessage="1" xr:uid="{00000000-0002-0000-0100-000002000000}">
          <x14:formula1>
            <xm:f>Validation!$D$2:$D$31</xm:f>
          </x14:formula1>
          <xm:sqref>A113:D113 A172:D172 A93:D93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topLeftCell="L1" workbookViewId="0">
      <selection activeCell="L2" sqref="L2"/>
    </sheetView>
  </sheetViews>
  <sheetFormatPr defaultRowHeight="12.75" x14ac:dyDescent="0.2"/>
  <cols>
    <col min="1" max="1" width="72.140625" bestFit="1" customWidth="1"/>
    <col min="2" max="2" width="53.5703125" bestFit="1" customWidth="1"/>
    <col min="3" max="3" width="36.42578125" bestFit="1" customWidth="1"/>
    <col min="4" max="4" width="59.42578125" bestFit="1" customWidth="1"/>
    <col min="5" max="5" width="51.42578125" bestFit="1" customWidth="1"/>
    <col min="6" max="6" width="60.85546875" bestFit="1" customWidth="1"/>
    <col min="7" max="7" width="75.85546875" bestFit="1" customWidth="1"/>
    <col min="8" max="8" width="51.42578125" bestFit="1" customWidth="1"/>
    <col min="9" max="9" width="69.5703125" bestFit="1" customWidth="1"/>
    <col min="10" max="10" width="59.42578125" bestFit="1" customWidth="1"/>
    <col min="11" max="11" width="41.140625" bestFit="1" customWidth="1"/>
    <col min="12" max="12" width="69.5703125" bestFit="1" customWidth="1"/>
    <col min="13" max="13" width="48.42578125" bestFit="1" customWidth="1"/>
    <col min="14" max="14" width="41.42578125" bestFit="1" customWidth="1"/>
  </cols>
  <sheetData>
    <row r="1" spans="1:14" x14ac:dyDescent="0.2">
      <c r="A1" t="s">
        <v>353</v>
      </c>
      <c r="B1" t="s">
        <v>155</v>
      </c>
      <c r="C1" t="s">
        <v>29</v>
      </c>
      <c r="D1" t="s">
        <v>243</v>
      </c>
      <c r="E1" s="1" t="s">
        <v>422</v>
      </c>
      <c r="F1" s="1" t="s">
        <v>387</v>
      </c>
      <c r="G1" s="1" t="s">
        <v>397</v>
      </c>
      <c r="H1" s="1" t="s">
        <v>423</v>
      </c>
      <c r="I1" s="1" t="s">
        <v>428</v>
      </c>
      <c r="J1" s="1" t="s">
        <v>429</v>
      </c>
      <c r="K1" s="1" t="s">
        <v>430</v>
      </c>
      <c r="L1" s="1" t="s">
        <v>433</v>
      </c>
      <c r="M1" s="1" t="s">
        <v>435</v>
      </c>
      <c r="N1" s="1" t="s">
        <v>437</v>
      </c>
    </row>
    <row r="2" spans="1:14" x14ac:dyDescent="0.2">
      <c r="A2" t="s">
        <v>32</v>
      </c>
      <c r="B2" t="s">
        <v>156</v>
      </c>
      <c r="C2" t="s">
        <v>220</v>
      </c>
      <c r="D2" t="s">
        <v>242</v>
      </c>
      <c r="E2" s="5" t="s">
        <v>245</v>
      </c>
      <c r="F2" s="1" t="s">
        <v>250</v>
      </c>
      <c r="G2" s="4" t="s">
        <v>415</v>
      </c>
      <c r="H2" t="s">
        <v>245</v>
      </c>
      <c r="I2" t="s">
        <v>250</v>
      </c>
      <c r="J2" t="s">
        <v>250</v>
      </c>
      <c r="K2" t="s">
        <v>250</v>
      </c>
      <c r="L2" t="s">
        <v>406</v>
      </c>
      <c r="M2" s="1" t="s">
        <v>389</v>
      </c>
      <c r="N2" t="s">
        <v>389</v>
      </c>
    </row>
    <row r="3" spans="1:14" x14ac:dyDescent="0.2">
      <c r="A3" t="s">
        <v>33</v>
      </c>
      <c r="B3" t="s">
        <v>157</v>
      </c>
      <c r="C3" t="s">
        <v>221</v>
      </c>
      <c r="D3" t="s">
        <v>241</v>
      </c>
      <c r="E3" s="5" t="s">
        <v>246</v>
      </c>
      <c r="F3" t="s">
        <v>389</v>
      </c>
      <c r="G3" s="1" t="s">
        <v>398</v>
      </c>
      <c r="H3" t="s">
        <v>246</v>
      </c>
      <c r="I3" t="s">
        <v>406</v>
      </c>
      <c r="J3" t="s">
        <v>389</v>
      </c>
      <c r="K3" t="s">
        <v>399</v>
      </c>
      <c r="L3" t="s">
        <v>434</v>
      </c>
      <c r="M3" t="s">
        <v>436</v>
      </c>
      <c r="N3" t="s">
        <v>438</v>
      </c>
    </row>
    <row r="4" spans="1:14" x14ac:dyDescent="0.2">
      <c r="A4" t="s">
        <v>34</v>
      </c>
      <c r="B4" t="s">
        <v>158</v>
      </c>
      <c r="C4" t="s">
        <v>223</v>
      </c>
      <c r="D4" s="1" t="s">
        <v>270</v>
      </c>
      <c r="E4" s="5" t="s">
        <v>247</v>
      </c>
      <c r="F4" t="s">
        <v>247</v>
      </c>
      <c r="G4" s="1" t="s">
        <v>399</v>
      </c>
      <c r="H4" t="s">
        <v>424</v>
      </c>
      <c r="I4" t="s">
        <v>389</v>
      </c>
      <c r="J4" t="s">
        <v>247</v>
      </c>
      <c r="K4" t="s">
        <v>389</v>
      </c>
      <c r="L4" s="1" t="s">
        <v>392</v>
      </c>
      <c r="M4" t="s">
        <v>401</v>
      </c>
      <c r="N4" t="s">
        <v>401</v>
      </c>
    </row>
    <row r="5" spans="1:14" x14ac:dyDescent="0.2">
      <c r="A5" t="s">
        <v>35</v>
      </c>
      <c r="B5" t="s">
        <v>159</v>
      </c>
      <c r="C5" t="s">
        <v>222</v>
      </c>
      <c r="D5" t="s">
        <v>224</v>
      </c>
      <c r="E5" s="5" t="s">
        <v>248</v>
      </c>
      <c r="F5" t="s">
        <v>253</v>
      </c>
      <c r="G5" s="1" t="s">
        <v>389</v>
      </c>
      <c r="H5" t="s">
        <v>425</v>
      </c>
      <c r="J5" t="s">
        <v>253</v>
      </c>
      <c r="K5" t="s">
        <v>400</v>
      </c>
      <c r="M5" s="1" t="s">
        <v>351</v>
      </c>
      <c r="N5" t="s">
        <v>391</v>
      </c>
    </row>
    <row r="6" spans="1:14" x14ac:dyDescent="0.2">
      <c r="A6" t="s">
        <v>36</v>
      </c>
      <c r="B6" t="s">
        <v>160</v>
      </c>
      <c r="D6" t="s">
        <v>225</v>
      </c>
      <c r="E6" s="5" t="s">
        <v>249</v>
      </c>
      <c r="F6" t="s">
        <v>390</v>
      </c>
      <c r="G6" s="1" t="s">
        <v>247</v>
      </c>
      <c r="H6" t="s">
        <v>426</v>
      </c>
      <c r="J6" s="1" t="s">
        <v>390</v>
      </c>
      <c r="K6" t="s">
        <v>431</v>
      </c>
      <c r="M6" t="s">
        <v>391</v>
      </c>
    </row>
    <row r="7" spans="1:14" x14ac:dyDescent="0.2">
      <c r="A7" t="s">
        <v>37</v>
      </c>
      <c r="B7" t="s">
        <v>354</v>
      </c>
      <c r="D7" t="s">
        <v>226</v>
      </c>
      <c r="E7" s="5" t="s">
        <v>251</v>
      </c>
      <c r="F7" s="1" t="s">
        <v>351</v>
      </c>
      <c r="G7" s="1" t="s">
        <v>400</v>
      </c>
      <c r="H7" t="s">
        <v>427</v>
      </c>
      <c r="J7" s="1" t="s">
        <v>351</v>
      </c>
      <c r="K7" t="s">
        <v>401</v>
      </c>
      <c r="M7" t="s">
        <v>404</v>
      </c>
    </row>
    <row r="8" spans="1:14" x14ac:dyDescent="0.2">
      <c r="A8" t="s">
        <v>38</v>
      </c>
      <c r="B8" t="s">
        <v>161</v>
      </c>
      <c r="D8" t="s">
        <v>227</v>
      </c>
      <c r="E8" s="5" t="s">
        <v>388</v>
      </c>
      <c r="F8" t="s">
        <v>391</v>
      </c>
      <c r="G8" s="1" t="s">
        <v>401</v>
      </c>
      <c r="H8" t="s">
        <v>249</v>
      </c>
      <c r="J8" t="s">
        <v>391</v>
      </c>
      <c r="K8" t="s">
        <v>402</v>
      </c>
    </row>
    <row r="9" spans="1:14" x14ac:dyDescent="0.2">
      <c r="A9" t="s">
        <v>39</v>
      </c>
      <c r="B9" t="s">
        <v>355</v>
      </c>
      <c r="D9" t="s">
        <v>228</v>
      </c>
      <c r="E9" s="5" t="s">
        <v>253</v>
      </c>
      <c r="F9" s="1" t="s">
        <v>392</v>
      </c>
      <c r="G9" s="1" t="s">
        <v>402</v>
      </c>
      <c r="H9" t="s">
        <v>251</v>
      </c>
      <c r="J9" s="1" t="s">
        <v>392</v>
      </c>
      <c r="K9" t="s">
        <v>351</v>
      </c>
    </row>
    <row r="10" spans="1:14" x14ac:dyDescent="0.2">
      <c r="A10" t="s">
        <v>40</v>
      </c>
      <c r="B10" t="s">
        <v>162</v>
      </c>
      <c r="D10" s="1" t="s">
        <v>278</v>
      </c>
      <c r="F10" s="1" t="s">
        <v>393</v>
      </c>
      <c r="G10" s="1" t="s">
        <v>351</v>
      </c>
      <c r="H10" t="s">
        <v>247</v>
      </c>
      <c r="J10" t="s">
        <v>393</v>
      </c>
      <c r="K10" t="s">
        <v>432</v>
      </c>
    </row>
    <row r="11" spans="1:14" x14ac:dyDescent="0.2">
      <c r="A11" t="s">
        <v>41</v>
      </c>
      <c r="B11" t="s">
        <v>356</v>
      </c>
      <c r="D11" t="s">
        <v>229</v>
      </c>
      <c r="F11" t="s">
        <v>388</v>
      </c>
      <c r="G11" s="1" t="s">
        <v>432</v>
      </c>
      <c r="H11" s="1" t="s">
        <v>388</v>
      </c>
      <c r="J11" t="s">
        <v>388</v>
      </c>
      <c r="K11" t="s">
        <v>391</v>
      </c>
    </row>
    <row r="12" spans="1:14" x14ac:dyDescent="0.2">
      <c r="A12" t="s">
        <v>42</v>
      </c>
      <c r="B12" t="s">
        <v>163</v>
      </c>
      <c r="D12" t="s">
        <v>230</v>
      </c>
      <c r="F12" t="s">
        <v>242</v>
      </c>
      <c r="G12" s="1" t="s">
        <v>391</v>
      </c>
      <c r="H12" t="s">
        <v>253</v>
      </c>
      <c r="J12" t="s">
        <v>242</v>
      </c>
      <c r="K12" t="s">
        <v>403</v>
      </c>
    </row>
    <row r="13" spans="1:14" x14ac:dyDescent="0.2">
      <c r="A13" t="s">
        <v>43</v>
      </c>
      <c r="B13" t="s">
        <v>357</v>
      </c>
      <c r="D13" s="1" t="s">
        <v>279</v>
      </c>
      <c r="F13" t="s">
        <v>241</v>
      </c>
      <c r="G13" s="1" t="s">
        <v>403</v>
      </c>
      <c r="J13" t="s">
        <v>241</v>
      </c>
      <c r="K13" s="1" t="s">
        <v>392</v>
      </c>
    </row>
    <row r="14" spans="1:14" x14ac:dyDescent="0.2">
      <c r="A14" t="s">
        <v>44</v>
      </c>
      <c r="B14" t="s">
        <v>164</v>
      </c>
      <c r="D14" t="s">
        <v>231</v>
      </c>
      <c r="F14" s="1" t="s">
        <v>270</v>
      </c>
      <c r="G14" s="1" t="s">
        <v>392</v>
      </c>
      <c r="J14" s="1" t="s">
        <v>270</v>
      </c>
      <c r="K14" t="s">
        <v>404</v>
      </c>
    </row>
    <row r="15" spans="1:14" x14ac:dyDescent="0.2">
      <c r="A15" s="1" t="s">
        <v>271</v>
      </c>
      <c r="B15" t="s">
        <v>165</v>
      </c>
      <c r="D15" t="s">
        <v>232</v>
      </c>
      <c r="F15" t="s">
        <v>224</v>
      </c>
      <c r="G15" s="1" t="s">
        <v>404</v>
      </c>
      <c r="J15" t="s">
        <v>224</v>
      </c>
    </row>
    <row r="16" spans="1:14" x14ac:dyDescent="0.2">
      <c r="A16" t="s">
        <v>45</v>
      </c>
      <c r="B16" t="s">
        <v>358</v>
      </c>
      <c r="D16" t="s">
        <v>233</v>
      </c>
      <c r="F16" t="s">
        <v>225</v>
      </c>
      <c r="G16" s="4" t="s">
        <v>416</v>
      </c>
      <c r="J16" t="s">
        <v>225</v>
      </c>
    </row>
    <row r="17" spans="1:10" x14ac:dyDescent="0.2">
      <c r="A17" t="s">
        <v>46</v>
      </c>
      <c r="B17" t="s">
        <v>166</v>
      </c>
      <c r="D17" t="s">
        <v>234</v>
      </c>
      <c r="F17" t="s">
        <v>226</v>
      </c>
      <c r="G17" s="1" t="s">
        <v>405</v>
      </c>
      <c r="J17" t="s">
        <v>226</v>
      </c>
    </row>
    <row r="18" spans="1:10" x14ac:dyDescent="0.2">
      <c r="A18" t="s">
        <v>47</v>
      </c>
      <c r="B18" t="s">
        <v>167</v>
      </c>
      <c r="D18" t="s">
        <v>235</v>
      </c>
      <c r="F18" t="s">
        <v>227</v>
      </c>
      <c r="G18" s="1" t="s">
        <v>245</v>
      </c>
      <c r="J18" t="s">
        <v>227</v>
      </c>
    </row>
    <row r="19" spans="1:10" x14ac:dyDescent="0.2">
      <c r="A19" t="s">
        <v>48</v>
      </c>
      <c r="B19" t="s">
        <v>168</v>
      </c>
      <c r="D19" t="s">
        <v>236</v>
      </c>
      <c r="F19" t="s">
        <v>228</v>
      </c>
      <c r="G19" s="1" t="s">
        <v>250</v>
      </c>
      <c r="J19" t="s">
        <v>228</v>
      </c>
    </row>
    <row r="20" spans="1:10" x14ac:dyDescent="0.2">
      <c r="A20" t="s">
        <v>49</v>
      </c>
      <c r="B20" t="s">
        <v>169</v>
      </c>
      <c r="D20" t="s">
        <v>237</v>
      </c>
      <c r="F20" s="1" t="s">
        <v>278</v>
      </c>
      <c r="G20" s="1" t="s">
        <v>251</v>
      </c>
      <c r="J20" s="1" t="s">
        <v>278</v>
      </c>
    </row>
    <row r="21" spans="1:10" x14ac:dyDescent="0.2">
      <c r="A21" t="s">
        <v>50</v>
      </c>
      <c r="B21" t="s">
        <v>170</v>
      </c>
      <c r="D21" t="s">
        <v>238</v>
      </c>
      <c r="F21" t="s">
        <v>229</v>
      </c>
      <c r="G21" s="1" t="s">
        <v>406</v>
      </c>
      <c r="J21" t="s">
        <v>229</v>
      </c>
    </row>
    <row r="22" spans="1:10" x14ac:dyDescent="0.2">
      <c r="A22" t="s">
        <v>51</v>
      </c>
      <c r="B22" t="s">
        <v>171</v>
      </c>
      <c r="D22" s="1" t="s">
        <v>280</v>
      </c>
      <c r="F22" t="s">
        <v>230</v>
      </c>
      <c r="G22" s="1" t="s">
        <v>407</v>
      </c>
      <c r="J22" t="s">
        <v>230</v>
      </c>
    </row>
    <row r="23" spans="1:10" x14ac:dyDescent="0.2">
      <c r="A23" t="s">
        <v>52</v>
      </c>
      <c r="B23" t="s">
        <v>172</v>
      </c>
      <c r="D23" t="s">
        <v>267</v>
      </c>
      <c r="F23" s="1" t="s">
        <v>279</v>
      </c>
      <c r="G23" s="1" t="s">
        <v>408</v>
      </c>
      <c r="J23" s="1" t="s">
        <v>279</v>
      </c>
    </row>
    <row r="24" spans="1:10" x14ac:dyDescent="0.2">
      <c r="A24" t="s">
        <v>53</v>
      </c>
      <c r="B24" t="s">
        <v>173</v>
      </c>
      <c r="D24" t="s">
        <v>239</v>
      </c>
      <c r="F24" t="s">
        <v>231</v>
      </c>
      <c r="G24" s="1" t="s">
        <v>388</v>
      </c>
      <c r="J24" t="s">
        <v>231</v>
      </c>
    </row>
    <row r="25" spans="1:10" x14ac:dyDescent="0.2">
      <c r="A25" t="s">
        <v>54</v>
      </c>
      <c r="B25" t="s">
        <v>174</v>
      </c>
      <c r="D25" t="s">
        <v>240</v>
      </c>
      <c r="F25" t="s">
        <v>232</v>
      </c>
      <c r="G25" s="1" t="s">
        <v>253</v>
      </c>
      <c r="J25" t="s">
        <v>232</v>
      </c>
    </row>
    <row r="26" spans="1:10" x14ac:dyDescent="0.2">
      <c r="A26" t="s">
        <v>55</v>
      </c>
      <c r="B26" t="s">
        <v>175</v>
      </c>
      <c r="D26" s="1" t="s">
        <v>281</v>
      </c>
      <c r="F26" t="s">
        <v>233</v>
      </c>
      <c r="G26" s="1" t="s">
        <v>409</v>
      </c>
      <c r="J26" t="s">
        <v>233</v>
      </c>
    </row>
    <row r="27" spans="1:10" x14ac:dyDescent="0.2">
      <c r="A27" t="s">
        <v>56</v>
      </c>
      <c r="B27" t="s">
        <v>176</v>
      </c>
      <c r="D27" t="s">
        <v>282</v>
      </c>
      <c r="F27" t="s">
        <v>234</v>
      </c>
      <c r="G27" s="1" t="s">
        <v>221</v>
      </c>
      <c r="J27" t="s">
        <v>234</v>
      </c>
    </row>
    <row r="28" spans="1:10" ht="15" x14ac:dyDescent="0.25">
      <c r="A28" t="s">
        <v>57</v>
      </c>
      <c r="B28" s="2" t="s">
        <v>359</v>
      </c>
      <c r="D28" t="s">
        <v>283</v>
      </c>
      <c r="F28" t="s">
        <v>235</v>
      </c>
      <c r="G28" s="1" t="s">
        <v>410</v>
      </c>
      <c r="J28" t="s">
        <v>235</v>
      </c>
    </row>
    <row r="29" spans="1:10" x14ac:dyDescent="0.2">
      <c r="A29" t="s">
        <v>58</v>
      </c>
      <c r="B29" t="s">
        <v>177</v>
      </c>
      <c r="D29" t="s">
        <v>284</v>
      </c>
      <c r="F29" t="s">
        <v>236</v>
      </c>
      <c r="G29" s="1" t="s">
        <v>222</v>
      </c>
      <c r="J29" t="s">
        <v>236</v>
      </c>
    </row>
    <row r="30" spans="1:10" x14ac:dyDescent="0.2">
      <c r="A30" t="s">
        <v>59</v>
      </c>
      <c r="B30" t="s">
        <v>360</v>
      </c>
      <c r="D30" t="s">
        <v>285</v>
      </c>
      <c r="F30" t="s">
        <v>237</v>
      </c>
      <c r="G30" s="1" t="s">
        <v>408</v>
      </c>
      <c r="J30" t="s">
        <v>237</v>
      </c>
    </row>
    <row r="31" spans="1:10" x14ac:dyDescent="0.2">
      <c r="A31" t="s">
        <v>60</v>
      </c>
      <c r="B31" t="s">
        <v>178</v>
      </c>
      <c r="D31" t="s">
        <v>286</v>
      </c>
      <c r="F31" t="s">
        <v>238</v>
      </c>
      <c r="G31" s="1" t="s">
        <v>411</v>
      </c>
      <c r="J31" t="s">
        <v>238</v>
      </c>
    </row>
    <row r="32" spans="1:10" x14ac:dyDescent="0.2">
      <c r="A32" t="s">
        <v>61</v>
      </c>
      <c r="B32" t="s">
        <v>361</v>
      </c>
      <c r="F32" s="1" t="s">
        <v>280</v>
      </c>
      <c r="G32" s="1" t="s">
        <v>412</v>
      </c>
      <c r="J32" s="1" t="s">
        <v>280</v>
      </c>
    </row>
    <row r="33" spans="1:10" x14ac:dyDescent="0.2">
      <c r="A33" t="s">
        <v>61</v>
      </c>
      <c r="B33" t="s">
        <v>179</v>
      </c>
      <c r="F33" s="1" t="s">
        <v>394</v>
      </c>
      <c r="G33" s="1" t="s">
        <v>413</v>
      </c>
      <c r="J33" t="s">
        <v>394</v>
      </c>
    </row>
    <row r="34" spans="1:10" x14ac:dyDescent="0.2">
      <c r="A34" t="s">
        <v>62</v>
      </c>
      <c r="B34" t="s">
        <v>362</v>
      </c>
      <c r="F34" t="s">
        <v>267</v>
      </c>
      <c r="J34" s="1" t="s">
        <v>404</v>
      </c>
    </row>
    <row r="35" spans="1:10" x14ac:dyDescent="0.2">
      <c r="A35" t="s">
        <v>63</v>
      </c>
      <c r="B35" t="s">
        <v>180</v>
      </c>
      <c r="F35" t="s">
        <v>395</v>
      </c>
      <c r="J35" t="s">
        <v>267</v>
      </c>
    </row>
    <row r="36" spans="1:10" x14ac:dyDescent="0.2">
      <c r="A36" t="s">
        <v>64</v>
      </c>
      <c r="B36" t="s">
        <v>181</v>
      </c>
      <c r="F36" t="s">
        <v>239</v>
      </c>
      <c r="J36" t="s">
        <v>395</v>
      </c>
    </row>
    <row r="37" spans="1:10" x14ac:dyDescent="0.2">
      <c r="A37" t="s">
        <v>65</v>
      </c>
      <c r="B37" t="s">
        <v>182</v>
      </c>
      <c r="F37" t="s">
        <v>240</v>
      </c>
      <c r="J37" t="s">
        <v>239</v>
      </c>
    </row>
    <row r="38" spans="1:10" x14ac:dyDescent="0.2">
      <c r="A38" t="s">
        <v>66</v>
      </c>
      <c r="B38" t="s">
        <v>183</v>
      </c>
      <c r="F38" s="1" t="s">
        <v>281</v>
      </c>
      <c r="J38" t="s">
        <v>240</v>
      </c>
    </row>
    <row r="39" spans="1:10" x14ac:dyDescent="0.2">
      <c r="A39" t="s">
        <v>67</v>
      </c>
      <c r="B39" t="s">
        <v>184</v>
      </c>
      <c r="F39" t="s">
        <v>282</v>
      </c>
      <c r="J39" s="1" t="s">
        <v>281</v>
      </c>
    </row>
    <row r="40" spans="1:10" x14ac:dyDescent="0.2">
      <c r="A40" t="s">
        <v>68</v>
      </c>
      <c r="B40" t="s">
        <v>363</v>
      </c>
      <c r="F40" t="s">
        <v>283</v>
      </c>
      <c r="J40" t="s">
        <v>282</v>
      </c>
    </row>
    <row r="41" spans="1:10" x14ac:dyDescent="0.2">
      <c r="A41" t="s">
        <v>69</v>
      </c>
      <c r="B41" t="s">
        <v>185</v>
      </c>
      <c r="F41" t="s">
        <v>284</v>
      </c>
      <c r="J41" t="s">
        <v>283</v>
      </c>
    </row>
    <row r="42" spans="1:10" x14ac:dyDescent="0.2">
      <c r="A42" t="s">
        <v>268</v>
      </c>
      <c r="B42" t="s">
        <v>186</v>
      </c>
      <c r="F42" t="s">
        <v>285</v>
      </c>
      <c r="J42" t="s">
        <v>284</v>
      </c>
    </row>
    <row r="43" spans="1:10" x14ac:dyDescent="0.2">
      <c r="A43" t="s">
        <v>70</v>
      </c>
      <c r="B43" t="s">
        <v>364</v>
      </c>
      <c r="F43" t="s">
        <v>286</v>
      </c>
      <c r="J43" t="s">
        <v>285</v>
      </c>
    </row>
    <row r="44" spans="1:10" x14ac:dyDescent="0.2">
      <c r="A44" t="s">
        <v>71</v>
      </c>
      <c r="B44" t="s">
        <v>187</v>
      </c>
      <c r="J44" t="s">
        <v>286</v>
      </c>
    </row>
    <row r="45" spans="1:10" x14ac:dyDescent="0.2">
      <c r="A45" t="s">
        <v>72</v>
      </c>
      <c r="B45" t="s">
        <v>365</v>
      </c>
    </row>
    <row r="46" spans="1:10" x14ac:dyDescent="0.2">
      <c r="A46" t="s">
        <v>73</v>
      </c>
      <c r="B46" t="s">
        <v>188</v>
      </c>
    </row>
    <row r="47" spans="1:10" x14ac:dyDescent="0.2">
      <c r="A47" t="s">
        <v>74</v>
      </c>
      <c r="B47" t="s">
        <v>366</v>
      </c>
    </row>
    <row r="48" spans="1:10" x14ac:dyDescent="0.2">
      <c r="A48" t="s">
        <v>75</v>
      </c>
      <c r="B48" t="s">
        <v>189</v>
      </c>
    </row>
    <row r="49" spans="1:2" x14ac:dyDescent="0.2">
      <c r="A49" t="s">
        <v>76</v>
      </c>
      <c r="B49" t="s">
        <v>367</v>
      </c>
    </row>
    <row r="50" spans="1:2" x14ac:dyDescent="0.2">
      <c r="A50" t="s">
        <v>77</v>
      </c>
      <c r="B50" t="s">
        <v>190</v>
      </c>
    </row>
    <row r="51" spans="1:2" x14ac:dyDescent="0.2">
      <c r="A51" t="s">
        <v>78</v>
      </c>
      <c r="B51" t="s">
        <v>191</v>
      </c>
    </row>
    <row r="52" spans="1:2" x14ac:dyDescent="0.2">
      <c r="A52" t="s">
        <v>79</v>
      </c>
      <c r="B52" t="s">
        <v>368</v>
      </c>
    </row>
    <row r="53" spans="1:2" x14ac:dyDescent="0.2">
      <c r="A53" t="s">
        <v>80</v>
      </c>
      <c r="B53" t="s">
        <v>192</v>
      </c>
    </row>
    <row r="54" spans="1:2" x14ac:dyDescent="0.2">
      <c r="A54" t="s">
        <v>81</v>
      </c>
      <c r="B54" t="s">
        <v>369</v>
      </c>
    </row>
    <row r="55" spans="1:2" x14ac:dyDescent="0.2">
      <c r="A55" t="s">
        <v>82</v>
      </c>
      <c r="B55" t="s">
        <v>193</v>
      </c>
    </row>
    <row r="56" spans="1:2" x14ac:dyDescent="0.2">
      <c r="A56" t="s">
        <v>83</v>
      </c>
      <c r="B56" t="s">
        <v>194</v>
      </c>
    </row>
    <row r="57" spans="1:2" x14ac:dyDescent="0.2">
      <c r="A57" t="s">
        <v>84</v>
      </c>
      <c r="B57" t="s">
        <v>195</v>
      </c>
    </row>
    <row r="58" spans="1:2" x14ac:dyDescent="0.2">
      <c r="A58" t="s">
        <v>85</v>
      </c>
      <c r="B58" t="s">
        <v>196</v>
      </c>
    </row>
    <row r="59" spans="1:2" ht="15" x14ac:dyDescent="0.25">
      <c r="A59" t="s">
        <v>86</v>
      </c>
      <c r="B59" s="2" t="s">
        <v>273</v>
      </c>
    </row>
    <row r="60" spans="1:2" x14ac:dyDescent="0.2">
      <c r="A60" t="s">
        <v>87</v>
      </c>
      <c r="B60" t="s">
        <v>197</v>
      </c>
    </row>
    <row r="61" spans="1:2" x14ac:dyDescent="0.2">
      <c r="A61" t="s">
        <v>88</v>
      </c>
      <c r="B61" t="s">
        <v>198</v>
      </c>
    </row>
    <row r="62" spans="1:2" x14ac:dyDescent="0.2">
      <c r="A62" t="s">
        <v>89</v>
      </c>
      <c r="B62" t="s">
        <v>199</v>
      </c>
    </row>
    <row r="63" spans="1:2" x14ac:dyDescent="0.2">
      <c r="A63" t="s">
        <v>90</v>
      </c>
      <c r="B63" t="s">
        <v>370</v>
      </c>
    </row>
    <row r="64" spans="1:2" x14ac:dyDescent="0.2">
      <c r="A64" t="s">
        <v>91</v>
      </c>
      <c r="B64" t="s">
        <v>371</v>
      </c>
    </row>
    <row r="65" spans="1:2" x14ac:dyDescent="0.2">
      <c r="A65" t="s">
        <v>92</v>
      </c>
      <c r="B65" t="s">
        <v>372</v>
      </c>
    </row>
    <row r="66" spans="1:2" x14ac:dyDescent="0.2">
      <c r="A66" t="s">
        <v>93</v>
      </c>
      <c r="B66" t="s">
        <v>269</v>
      </c>
    </row>
    <row r="67" spans="1:2" x14ac:dyDescent="0.2">
      <c r="A67" t="s">
        <v>94</v>
      </c>
      <c r="B67" t="s">
        <v>274</v>
      </c>
    </row>
    <row r="68" spans="1:2" x14ac:dyDescent="0.2">
      <c r="A68" t="s">
        <v>95</v>
      </c>
      <c r="B68" t="s">
        <v>373</v>
      </c>
    </row>
    <row r="69" spans="1:2" ht="15" x14ac:dyDescent="0.25">
      <c r="A69" t="s">
        <v>96</v>
      </c>
      <c r="B69" s="2" t="s">
        <v>275</v>
      </c>
    </row>
    <row r="70" spans="1:2" x14ac:dyDescent="0.2">
      <c r="A70" t="s">
        <v>97</v>
      </c>
      <c r="B70" t="s">
        <v>200</v>
      </c>
    </row>
    <row r="71" spans="1:2" x14ac:dyDescent="0.2">
      <c r="A71" t="s">
        <v>98</v>
      </c>
      <c r="B71" t="s">
        <v>201</v>
      </c>
    </row>
    <row r="72" spans="1:2" x14ac:dyDescent="0.2">
      <c r="A72" t="s">
        <v>99</v>
      </c>
      <c r="B72" t="s">
        <v>202</v>
      </c>
    </row>
    <row r="73" spans="1:2" x14ac:dyDescent="0.2">
      <c r="A73" t="s">
        <v>100</v>
      </c>
      <c r="B73" t="s">
        <v>203</v>
      </c>
    </row>
    <row r="74" spans="1:2" x14ac:dyDescent="0.2">
      <c r="A74" t="s">
        <v>101</v>
      </c>
      <c r="B74" t="s">
        <v>374</v>
      </c>
    </row>
    <row r="75" spans="1:2" x14ac:dyDescent="0.2">
      <c r="A75" t="s">
        <v>102</v>
      </c>
      <c r="B75" t="s">
        <v>375</v>
      </c>
    </row>
    <row r="76" spans="1:2" x14ac:dyDescent="0.2">
      <c r="A76" t="s">
        <v>103</v>
      </c>
      <c r="B76" t="s">
        <v>204</v>
      </c>
    </row>
    <row r="77" spans="1:2" x14ac:dyDescent="0.2">
      <c r="A77" t="s">
        <v>104</v>
      </c>
      <c r="B77" t="s">
        <v>276</v>
      </c>
    </row>
    <row r="78" spans="1:2" x14ac:dyDescent="0.2">
      <c r="A78" t="s">
        <v>105</v>
      </c>
      <c r="B78" t="s">
        <v>205</v>
      </c>
    </row>
    <row r="79" spans="1:2" x14ac:dyDescent="0.2">
      <c r="A79" t="s">
        <v>106</v>
      </c>
      <c r="B79" t="s">
        <v>376</v>
      </c>
    </row>
    <row r="80" spans="1:2" x14ac:dyDescent="0.2">
      <c r="A80" t="s">
        <v>107</v>
      </c>
      <c r="B80" t="s">
        <v>206</v>
      </c>
    </row>
    <row r="81" spans="1:2" x14ac:dyDescent="0.2">
      <c r="A81" t="s">
        <v>108</v>
      </c>
      <c r="B81" t="s">
        <v>377</v>
      </c>
    </row>
    <row r="82" spans="1:2" x14ac:dyDescent="0.2">
      <c r="A82" t="s">
        <v>109</v>
      </c>
      <c r="B82" t="s">
        <v>207</v>
      </c>
    </row>
    <row r="83" spans="1:2" x14ac:dyDescent="0.2">
      <c r="A83" t="s">
        <v>110</v>
      </c>
      <c r="B83" t="s">
        <v>208</v>
      </c>
    </row>
    <row r="84" spans="1:2" x14ac:dyDescent="0.2">
      <c r="A84" t="s">
        <v>111</v>
      </c>
      <c r="B84" t="s">
        <v>378</v>
      </c>
    </row>
    <row r="85" spans="1:2" x14ac:dyDescent="0.2">
      <c r="A85" t="s">
        <v>112</v>
      </c>
      <c r="B85" t="s">
        <v>379</v>
      </c>
    </row>
    <row r="86" spans="1:2" ht="15" x14ac:dyDescent="0.25">
      <c r="A86" t="s">
        <v>113</v>
      </c>
      <c r="B86" s="2" t="s">
        <v>277</v>
      </c>
    </row>
    <row r="87" spans="1:2" x14ac:dyDescent="0.2">
      <c r="A87" t="s">
        <v>114</v>
      </c>
      <c r="B87" t="s">
        <v>209</v>
      </c>
    </row>
    <row r="88" spans="1:2" x14ac:dyDescent="0.2">
      <c r="A88" t="s">
        <v>115</v>
      </c>
      <c r="B88" t="s">
        <v>210</v>
      </c>
    </row>
    <row r="89" spans="1:2" x14ac:dyDescent="0.2">
      <c r="A89" t="s">
        <v>116</v>
      </c>
      <c r="B89" t="s">
        <v>211</v>
      </c>
    </row>
    <row r="90" spans="1:2" x14ac:dyDescent="0.2">
      <c r="A90" t="s">
        <v>117</v>
      </c>
      <c r="B90" t="s">
        <v>380</v>
      </c>
    </row>
    <row r="91" spans="1:2" x14ac:dyDescent="0.2">
      <c r="A91" t="s">
        <v>118</v>
      </c>
      <c r="B91" t="s">
        <v>212</v>
      </c>
    </row>
    <row r="92" spans="1:2" x14ac:dyDescent="0.2">
      <c r="A92" t="s">
        <v>119</v>
      </c>
      <c r="B92" t="s">
        <v>213</v>
      </c>
    </row>
    <row r="93" spans="1:2" x14ac:dyDescent="0.2">
      <c r="A93" t="s">
        <v>120</v>
      </c>
      <c r="B93" t="s">
        <v>214</v>
      </c>
    </row>
    <row r="94" spans="1:2" x14ac:dyDescent="0.2">
      <c r="A94" t="s">
        <v>121</v>
      </c>
      <c r="B94" t="s">
        <v>215</v>
      </c>
    </row>
    <row r="95" spans="1:2" x14ac:dyDescent="0.2">
      <c r="A95" t="s">
        <v>122</v>
      </c>
      <c r="B95" t="s">
        <v>216</v>
      </c>
    </row>
    <row r="96" spans="1:2" x14ac:dyDescent="0.2">
      <c r="A96" t="s">
        <v>123</v>
      </c>
      <c r="B96" t="s">
        <v>217</v>
      </c>
    </row>
    <row r="97" spans="1:2" x14ac:dyDescent="0.2">
      <c r="A97" s="1" t="s">
        <v>124</v>
      </c>
      <c r="B97" t="s">
        <v>218</v>
      </c>
    </row>
    <row r="98" spans="1:2" x14ac:dyDescent="0.2">
      <c r="A98" t="s">
        <v>125</v>
      </c>
      <c r="B98" t="s">
        <v>219</v>
      </c>
    </row>
    <row r="99" spans="1:2" x14ac:dyDescent="0.2">
      <c r="A99" t="s">
        <v>126</v>
      </c>
      <c r="B99" t="s">
        <v>381</v>
      </c>
    </row>
    <row r="100" spans="1:2" x14ac:dyDescent="0.2">
      <c r="A100" t="s">
        <v>127</v>
      </c>
      <c r="B100" t="s">
        <v>382</v>
      </c>
    </row>
    <row r="101" spans="1:2" x14ac:dyDescent="0.2">
      <c r="A101" t="s">
        <v>128</v>
      </c>
      <c r="B101" t="s">
        <v>383</v>
      </c>
    </row>
    <row r="102" spans="1:2" x14ac:dyDescent="0.2">
      <c r="A102" t="s">
        <v>129</v>
      </c>
    </row>
    <row r="103" spans="1:2" x14ac:dyDescent="0.2">
      <c r="A103" t="s">
        <v>130</v>
      </c>
    </row>
    <row r="104" spans="1:2" x14ac:dyDescent="0.2">
      <c r="A104" t="s">
        <v>131</v>
      </c>
    </row>
    <row r="105" spans="1:2" x14ac:dyDescent="0.2">
      <c r="A105" t="s">
        <v>132</v>
      </c>
    </row>
    <row r="106" spans="1:2" x14ac:dyDescent="0.2">
      <c r="A106" t="s">
        <v>133</v>
      </c>
    </row>
    <row r="107" spans="1:2" x14ac:dyDescent="0.2">
      <c r="A107" t="s">
        <v>134</v>
      </c>
    </row>
    <row r="108" spans="1:2" x14ac:dyDescent="0.2">
      <c r="A108" t="s">
        <v>135</v>
      </c>
      <c r="B108" s="1"/>
    </row>
    <row r="109" spans="1:2" x14ac:dyDescent="0.2">
      <c r="A109" t="s">
        <v>272</v>
      </c>
    </row>
    <row r="110" spans="1:2" x14ac:dyDescent="0.2">
      <c r="A110" t="s">
        <v>136</v>
      </c>
    </row>
    <row r="111" spans="1:2" x14ac:dyDescent="0.2">
      <c r="A111" t="s">
        <v>137</v>
      </c>
      <c r="B111" s="1"/>
    </row>
    <row r="112" spans="1:2" x14ac:dyDescent="0.2">
      <c r="A112" t="s">
        <v>138</v>
      </c>
    </row>
    <row r="113" spans="1:2" x14ac:dyDescent="0.2">
      <c r="A113" t="s">
        <v>139</v>
      </c>
    </row>
    <row r="114" spans="1:2" x14ac:dyDescent="0.2">
      <c r="A114" t="s">
        <v>140</v>
      </c>
    </row>
    <row r="115" spans="1:2" x14ac:dyDescent="0.2">
      <c r="A115" t="s">
        <v>141</v>
      </c>
    </row>
    <row r="116" spans="1:2" x14ac:dyDescent="0.2">
      <c r="A116" t="s">
        <v>142</v>
      </c>
    </row>
    <row r="117" spans="1:2" x14ac:dyDescent="0.2">
      <c r="A117" t="s">
        <v>143</v>
      </c>
    </row>
    <row r="118" spans="1:2" x14ac:dyDescent="0.2">
      <c r="A118" t="s">
        <v>144</v>
      </c>
    </row>
    <row r="119" spans="1:2" x14ac:dyDescent="0.2">
      <c r="A119" t="s">
        <v>145</v>
      </c>
    </row>
    <row r="120" spans="1:2" x14ac:dyDescent="0.2">
      <c r="A120" t="s">
        <v>146</v>
      </c>
      <c r="B120" s="1"/>
    </row>
    <row r="121" spans="1:2" x14ac:dyDescent="0.2">
      <c r="A121" t="s">
        <v>147</v>
      </c>
    </row>
    <row r="122" spans="1:2" x14ac:dyDescent="0.2">
      <c r="A122" t="s">
        <v>148</v>
      </c>
    </row>
    <row r="123" spans="1:2" x14ac:dyDescent="0.2">
      <c r="A123" t="s">
        <v>149</v>
      </c>
    </row>
    <row r="124" spans="1:2" x14ac:dyDescent="0.2">
      <c r="A124" t="s">
        <v>150</v>
      </c>
      <c r="B124" s="1"/>
    </row>
    <row r="125" spans="1:2" x14ac:dyDescent="0.2">
      <c r="A125" t="s">
        <v>151</v>
      </c>
    </row>
    <row r="126" spans="1:2" x14ac:dyDescent="0.2">
      <c r="A126" t="s">
        <v>152</v>
      </c>
    </row>
    <row r="127" spans="1:2" x14ac:dyDescent="0.2">
      <c r="A127" t="s">
        <v>153</v>
      </c>
    </row>
    <row r="128" spans="1:2" x14ac:dyDescent="0.2">
      <c r="A128" t="s">
        <v>154</v>
      </c>
    </row>
  </sheetData>
  <sortState xmlns:xlrd2="http://schemas.microsoft.com/office/spreadsheetml/2017/richdata2" ref="J2:J44">
    <sortCondition ref="J2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A2" sqref="A2"/>
    </sheetView>
  </sheetViews>
  <sheetFormatPr defaultRowHeight="12.75" x14ac:dyDescent="0.2"/>
  <cols>
    <col min="1" max="1" width="14.42578125" bestFit="1" customWidth="1"/>
    <col min="2" max="2" width="18.7109375" customWidth="1"/>
  </cols>
  <sheetData>
    <row r="1" spans="1:3" x14ac:dyDescent="0.2">
      <c r="A1" s="1" t="s">
        <v>444</v>
      </c>
    </row>
    <row r="2" spans="1:3" x14ac:dyDescent="0.2">
      <c r="A2" t="e">
        <f>MATCH('BAS Degree Tracks'!A60, Validation!$H$2:$H$12, 0)</f>
        <v>#N/A</v>
      </c>
      <c r="B2" t="e">
        <f>IF(A2&gt;0,'BAS Degree Tracks'!A60)</f>
        <v>#N/A</v>
      </c>
      <c r="C2" t="str">
        <f>IFERROR(VLOOKUP("*",B1:B9,1,FALSE), " ")</f>
        <v xml:space="preserve"> </v>
      </c>
    </row>
    <row r="3" spans="1:3" x14ac:dyDescent="0.2">
      <c r="A3" t="e">
        <f>MATCH('BAS Degree Tracks'!A61, Validation!$H$2:$H$12, 0)</f>
        <v>#N/A</v>
      </c>
      <c r="B3" t="e">
        <f>IF(A3&gt;0,'BAS Degree Tracks'!A61)</f>
        <v>#N/A</v>
      </c>
    </row>
    <row r="4" spans="1:3" x14ac:dyDescent="0.2">
      <c r="A4" t="e">
        <f>MATCH('BAS Degree Tracks'!A72, Validation!$H$2:$H$12, 0)</f>
        <v>#N/A</v>
      </c>
      <c r="B4" t="e">
        <f>IF(A4&gt;0,'BAS Degree Tracks'!A72)</f>
        <v>#N/A</v>
      </c>
    </row>
    <row r="5" spans="1:3" x14ac:dyDescent="0.2">
      <c r="A5" t="e">
        <f>MATCH('BAS Degree Tracks'!A73, Validation!$H$2:$H$12, 0)</f>
        <v>#N/A</v>
      </c>
      <c r="B5" t="e">
        <f>IF(A5&gt;0,'BAS Degree Tracks'!A73)</f>
        <v>#N/A</v>
      </c>
    </row>
    <row r="6" spans="1:3" x14ac:dyDescent="0.2">
      <c r="A6" t="e">
        <f>MATCH('BAS Degree Tracks'!A74, Validation!$H$2:$H$12, 0)</f>
        <v>#N/A</v>
      </c>
      <c r="B6" t="e">
        <f>IF(A6&gt;0,'BAS Degree Tracks'!A74)</f>
        <v>#N/A</v>
      </c>
    </row>
    <row r="7" spans="1:3" x14ac:dyDescent="0.2">
      <c r="A7" t="e">
        <f>MATCH('BAS Degree Tracks'!A90, Validation!$H$2:$H$12, 0)</f>
        <v>#N/A</v>
      </c>
      <c r="B7" t="e">
        <f>IF(A7&gt;0,'BAS Degree Tracks'!A90)</f>
        <v>#N/A</v>
      </c>
    </row>
    <row r="8" spans="1:3" x14ac:dyDescent="0.2">
      <c r="A8" t="e">
        <f>MATCH('BAS Degree Tracks'!A91, Validation!$H$2:$H$12, 0)</f>
        <v>#N/A</v>
      </c>
      <c r="B8" t="e">
        <f>IF(A8&gt;0,'BAS Degree Tracks'!A91)</f>
        <v>#N/A</v>
      </c>
    </row>
    <row r="9" spans="1:3" x14ac:dyDescent="0.2">
      <c r="A9" t="e">
        <f>MATCH('BAS Degree Tracks'!A92, Validation!$H$2:$H$12, 0)</f>
        <v>#N/A</v>
      </c>
      <c r="B9" t="e">
        <f>IF(A9&gt;0,'BAS Degree Tracks'!A92)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626E935A1C4289AA86815FB09C47" ma:contentTypeVersion="12" ma:contentTypeDescription="Create a new document." ma:contentTypeScope="" ma:versionID="0da8d04cc4c03e3dcf2a21dc2f819c32">
  <xsd:schema xmlns:xsd="http://www.w3.org/2001/XMLSchema" xmlns:xs="http://www.w3.org/2001/XMLSchema" xmlns:p="http://schemas.microsoft.com/office/2006/metadata/properties" xmlns:ns3="76c9a895-522b-41a5-a90e-d03eb95c740d" xmlns:ns4="5b88e5de-92c2-4f87-81b8-5bd5417ce96b" targetNamespace="http://schemas.microsoft.com/office/2006/metadata/properties" ma:root="true" ma:fieldsID="df69d20d4112c9962e95d035fe685c06" ns3:_="" ns4:_="">
    <xsd:import namespace="76c9a895-522b-41a5-a90e-d03eb95c740d"/>
    <xsd:import namespace="5b88e5de-92c2-4f87-81b8-5bd5417ce9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9a895-522b-41a5-a90e-d03eb95c7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8e5de-92c2-4f87-81b8-5bd5417ce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87192-2494-4D17-95F1-B9A08B5373D8}">
  <ds:schemaRefs>
    <ds:schemaRef ds:uri="http://schemas.microsoft.com/office/2006/documentManagement/types"/>
    <ds:schemaRef ds:uri="http://purl.org/dc/terms/"/>
    <ds:schemaRef ds:uri="76c9a895-522b-41a5-a90e-d03eb95c740d"/>
    <ds:schemaRef ds:uri="http://purl.org/dc/dcmitype/"/>
    <ds:schemaRef ds:uri="5b88e5de-92c2-4f87-81b8-5bd5417ce96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B39226-1224-43AC-97A3-4CE3F68952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FBE001-D1F7-4FB6-A2EB-810BB23029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9a895-522b-41a5-a90e-d03eb95c740d"/>
    <ds:schemaRef ds:uri="5b88e5de-92c2-4f87-81b8-5bd5417ce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BAS Degree Tracks</vt:lpstr>
      <vt:lpstr>BAS Certificates</vt:lpstr>
      <vt:lpstr>Validation</vt:lpstr>
      <vt:lpstr>Formulae</vt:lpstr>
      <vt:lpstr>'BAS Certificates'!Print_Area</vt:lpstr>
      <vt:lpstr>'BAS Degree Tracks'!Print_Area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Taylor, Scott W (Henderson)</cp:lastModifiedBy>
  <cp:lastPrinted>2020-04-06T15:46:46Z</cp:lastPrinted>
  <dcterms:created xsi:type="dcterms:W3CDTF">2003-02-19T16:23:19Z</dcterms:created>
  <dcterms:modified xsi:type="dcterms:W3CDTF">2021-04-26T20:04:56Z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0x010100987B626E935A1C4289AA86815FB09C47</vt:lpwstr>
  </property>
</Properties>
</file>